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tok\Downloads\"/>
    </mc:Choice>
  </mc:AlternateContent>
  <xr:revisionPtr revIDLastSave="0" documentId="13_ncr:1_{8E73D1B7-404D-4462-8779-4CB5683E66C9}" xr6:coauthVersionLast="47" xr6:coauthVersionMax="47" xr10:uidLastSave="{00000000-0000-0000-0000-000000000000}"/>
  <workbookProtection workbookAlgorithmName="SHA-512" workbookHashValue="+l/VIsMH9MHgNif7jL/XIqew1TlfJeZ0efSEo/Dbg8teAKT2ZJWUCNNofQDYs6SwcUfAoA3h0Xzbsko0+Y/DnQ==" workbookSaltValue="jkpU+u/WBa8ZpWsdF0drfg==" workbookSpinCount="100000" lockStructure="1"/>
  <bookViews>
    <workbookView xWindow="-110" yWindow="-110" windowWidth="19420" windowHeight="11500" firstSheet="5" activeTab="5" xr2:uid="{84CD0F26-79F9-48F3-8722-E8E0894A02D7}"/>
  </bookViews>
  <sheets>
    <sheet name="表紙" sheetId="2" r:id="rId1"/>
    <sheet name="目次" sheetId="3" r:id="rId2"/>
    <sheet name="1.一次予算クロス集計" sheetId="4" r:id="rId3"/>
    <sheet name="2. 前年度決算クロス集計" sheetId="5" r:id="rId4"/>
    <sheet name="3. 前年度決算との比較" sheetId="6" r:id="rId5"/>
    <sheet name="4. 一次予算詳細収入の部" sheetId="7" r:id="rId6"/>
    <sheet name="5. 一次予算詳細支出の部" sheetId="8" r:id="rId7"/>
    <sheet name="6.雨天時変更"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56" i="8" l="1"/>
  <c r="G57" i="8" s="1"/>
  <c r="L47" i="4"/>
  <c r="J15" i="7"/>
  <c r="J15" i="4" s="1"/>
  <c r="E108" i="7"/>
  <c r="F108" i="7" s="1"/>
  <c r="G108" i="7" s="1"/>
  <c r="E107" i="7"/>
  <c r="F107" i="7" s="1"/>
  <c r="G107" i="7" s="1"/>
  <c r="G26" i="8"/>
  <c r="G354" i="8"/>
  <c r="G71" i="8"/>
  <c r="G70" i="8"/>
  <c r="G492" i="8"/>
  <c r="G502" i="8"/>
  <c r="G501" i="8"/>
  <c r="G500" i="8"/>
  <c r="G131" i="8"/>
  <c r="C5" i="7"/>
  <c r="C5" i="4" s="1"/>
  <c r="D106" i="7"/>
  <c r="F106" i="7"/>
  <c r="G89" i="8"/>
  <c r="G301" i="8"/>
  <c r="G222" i="8"/>
  <c r="G223" i="8" s="1"/>
  <c r="C48" i="4"/>
  <c r="D48" i="4"/>
  <c r="E48" i="4"/>
  <c r="F48" i="4"/>
  <c r="G48" i="4"/>
  <c r="H48" i="4"/>
  <c r="I48" i="4"/>
  <c r="J48" i="4"/>
  <c r="K48" i="4"/>
  <c r="B48" i="4"/>
  <c r="L38" i="4"/>
  <c r="L39" i="4"/>
  <c r="L40" i="4"/>
  <c r="L41" i="4"/>
  <c r="L42" i="4"/>
  <c r="L43" i="4"/>
  <c r="L44" i="4"/>
  <c r="L45" i="4"/>
  <c r="L46" i="4"/>
  <c r="L37" i="4"/>
  <c r="G345" i="8"/>
  <c r="L32" i="5"/>
  <c r="B93" i="7"/>
  <c r="F7" i="7"/>
  <c r="F6" i="7"/>
  <c r="G52" i="8"/>
  <c r="G64" i="8"/>
  <c r="G313" i="8"/>
  <c r="G510" i="8"/>
  <c r="G511" i="8" s="1"/>
  <c r="K26" i="4" s="1"/>
  <c r="G358" i="8"/>
  <c r="G325" i="8"/>
  <c r="G175" i="8"/>
  <c r="G25" i="8"/>
  <c r="D101" i="7"/>
  <c r="G499" i="8"/>
  <c r="G498" i="8"/>
  <c r="G497" i="8"/>
  <c r="G38" i="8"/>
  <c r="G39" i="8" s="1"/>
  <c r="G326" i="8"/>
  <c r="G327" i="8"/>
  <c r="G328" i="8"/>
  <c r="G300" i="8"/>
  <c r="D16" i="6"/>
  <c r="F109" i="7"/>
  <c r="G109" i="7" s="1"/>
  <c r="D109" i="7"/>
  <c r="B110" i="7"/>
  <c r="E4" i="4"/>
  <c r="E5" i="4"/>
  <c r="E6" i="4"/>
  <c r="E7" i="4"/>
  <c r="E8" i="4"/>
  <c r="E9" i="4"/>
  <c r="E12" i="4"/>
  <c r="E13" i="4"/>
  <c r="E14" i="4"/>
  <c r="E15" i="4"/>
  <c r="E16" i="4"/>
  <c r="E17" i="4"/>
  <c r="E3" i="4"/>
  <c r="D18" i="4"/>
  <c r="H18" i="4"/>
  <c r="I18" i="4"/>
  <c r="B18" i="4"/>
  <c r="K4" i="4"/>
  <c r="K5" i="4"/>
  <c r="K6" i="4"/>
  <c r="K7" i="4"/>
  <c r="K8" i="4"/>
  <c r="K9" i="4"/>
  <c r="K10" i="4"/>
  <c r="K11" i="4"/>
  <c r="K12" i="4"/>
  <c r="K14" i="4"/>
  <c r="K15" i="4"/>
  <c r="K16" i="4"/>
  <c r="K3" i="4"/>
  <c r="J4" i="4"/>
  <c r="J5" i="4"/>
  <c r="J6" i="4"/>
  <c r="J7" i="4"/>
  <c r="J8" i="4"/>
  <c r="J9" i="4"/>
  <c r="J10" i="4"/>
  <c r="J11" i="4"/>
  <c r="J12" i="4"/>
  <c r="J13" i="4"/>
  <c r="J14" i="4"/>
  <c r="J16" i="4"/>
  <c r="J17" i="4"/>
  <c r="J3" i="4"/>
  <c r="G4" i="4"/>
  <c r="G5" i="4"/>
  <c r="G6" i="4"/>
  <c r="G7" i="4"/>
  <c r="G8" i="4"/>
  <c r="G9" i="4"/>
  <c r="G10" i="4"/>
  <c r="G11" i="4"/>
  <c r="G13" i="4"/>
  <c r="G14" i="4"/>
  <c r="G15" i="4"/>
  <c r="G16" i="4"/>
  <c r="G17" i="4"/>
  <c r="G3" i="4"/>
  <c r="F4" i="4"/>
  <c r="F5" i="4"/>
  <c r="F8" i="4"/>
  <c r="F9" i="4"/>
  <c r="F10" i="4"/>
  <c r="F11" i="4"/>
  <c r="F12" i="4"/>
  <c r="F13" i="4"/>
  <c r="F14" i="4"/>
  <c r="F15" i="4"/>
  <c r="F16" i="4"/>
  <c r="F17" i="4"/>
  <c r="F3" i="4"/>
  <c r="C6" i="4"/>
  <c r="C7" i="4"/>
  <c r="C8" i="4"/>
  <c r="C9" i="4"/>
  <c r="C10" i="4"/>
  <c r="C11" i="4"/>
  <c r="C12" i="4"/>
  <c r="C13" i="4"/>
  <c r="C14" i="4"/>
  <c r="C15" i="4"/>
  <c r="C16" i="4"/>
  <c r="C17" i="4"/>
  <c r="C4" i="4"/>
  <c r="C3" i="4"/>
  <c r="L4" i="5"/>
  <c r="L5" i="5"/>
  <c r="L6" i="5"/>
  <c r="L7" i="5"/>
  <c r="L8" i="5"/>
  <c r="L9" i="5"/>
  <c r="L10" i="5"/>
  <c r="L11" i="5"/>
  <c r="L12" i="5"/>
  <c r="L13" i="5"/>
  <c r="L14" i="5"/>
  <c r="L15" i="5"/>
  <c r="L16" i="5"/>
  <c r="L17" i="5"/>
  <c r="L3" i="5"/>
  <c r="C18" i="5"/>
  <c r="D18" i="5"/>
  <c r="E18" i="5"/>
  <c r="F18" i="5"/>
  <c r="G18" i="5"/>
  <c r="H18" i="5"/>
  <c r="I18" i="5"/>
  <c r="J18" i="5"/>
  <c r="K18" i="5"/>
  <c r="B18" i="5"/>
  <c r="G12" i="7"/>
  <c r="L12" i="7" s="1"/>
  <c r="E11" i="7"/>
  <c r="L23" i="5"/>
  <c r="L24" i="5"/>
  <c r="L25" i="5"/>
  <c r="L26" i="5"/>
  <c r="L27" i="5"/>
  <c r="L28" i="5"/>
  <c r="L29" i="5"/>
  <c r="L30" i="5"/>
  <c r="L31" i="5"/>
  <c r="L33" i="5"/>
  <c r="L22" i="5"/>
  <c r="K34" i="5"/>
  <c r="J34" i="5"/>
  <c r="I34" i="5"/>
  <c r="H34" i="5"/>
  <c r="G34" i="5"/>
  <c r="F34" i="5"/>
  <c r="E34" i="5"/>
  <c r="D34" i="5"/>
  <c r="C34" i="5"/>
  <c r="B34" i="5"/>
  <c r="G135" i="8"/>
  <c r="G136" i="8" s="1"/>
  <c r="D97" i="7"/>
  <c r="F97" i="7"/>
  <c r="G97" i="7" s="1"/>
  <c r="D98" i="7"/>
  <c r="F98" i="7"/>
  <c r="G98" i="7" s="1"/>
  <c r="D99" i="7"/>
  <c r="F99" i="7"/>
  <c r="G99" i="7" s="1"/>
  <c r="D100" i="7"/>
  <c r="F100" i="7"/>
  <c r="G100" i="7"/>
  <c r="F101" i="7"/>
  <c r="G101" i="7" s="1"/>
  <c r="D102" i="7"/>
  <c r="F102" i="7"/>
  <c r="G102" i="7" s="1"/>
  <c r="D103" i="7"/>
  <c r="F103" i="7"/>
  <c r="G103" i="7" s="1"/>
  <c r="D104" i="7"/>
  <c r="F104" i="7"/>
  <c r="G104" i="7" s="1"/>
  <c r="D105" i="7"/>
  <c r="F105" i="7"/>
  <c r="G105" i="7" s="1"/>
  <c r="D107" i="7"/>
  <c r="D108" i="7"/>
  <c r="D125" i="7"/>
  <c r="D126" i="7"/>
  <c r="D127" i="7"/>
  <c r="B128" i="7"/>
  <c r="L3" i="7"/>
  <c r="L4" i="7"/>
  <c r="L8" i="7"/>
  <c r="L9" i="7"/>
  <c r="L14" i="7"/>
  <c r="L15" i="7"/>
  <c r="L16" i="7"/>
  <c r="L17" i="7"/>
  <c r="B18" i="7"/>
  <c r="D18" i="7"/>
  <c r="H18" i="7"/>
  <c r="I18" i="7"/>
  <c r="G434" i="8"/>
  <c r="G432" i="8"/>
  <c r="G139" i="8"/>
  <c r="G140" i="8"/>
  <c r="G141" i="8"/>
  <c r="G142" i="8"/>
  <c r="G143" i="8"/>
  <c r="G144" i="8"/>
  <c r="G130" i="8"/>
  <c r="G126" i="8"/>
  <c r="G127" i="8" s="1"/>
  <c r="F22" i="4" s="1"/>
  <c r="D33" i="4"/>
  <c r="G119" i="8"/>
  <c r="G118" i="8"/>
  <c r="G114" i="8"/>
  <c r="G113" i="8"/>
  <c r="G112" i="8"/>
  <c r="G111" i="8"/>
  <c r="G110" i="8"/>
  <c r="G109" i="8"/>
  <c r="G108" i="8"/>
  <c r="G104" i="8"/>
  <c r="G103" i="8"/>
  <c r="G102" i="8"/>
  <c r="G101" i="8"/>
  <c r="G100" i="8"/>
  <c r="G99" i="8"/>
  <c r="G95" i="8"/>
  <c r="G96" i="8" s="1"/>
  <c r="E27" i="4" s="1"/>
  <c r="G91" i="8"/>
  <c r="G90" i="8"/>
  <c r="G88" i="8"/>
  <c r="G87" i="8"/>
  <c r="G86" i="8"/>
  <c r="G85" i="8"/>
  <c r="G84" i="8"/>
  <c r="G83" i="8"/>
  <c r="G82" i="8"/>
  <c r="G81" i="8"/>
  <c r="G80" i="8"/>
  <c r="G76" i="8"/>
  <c r="G77" i="8" s="1"/>
  <c r="E25" i="4" s="1"/>
  <c r="G72" i="8"/>
  <c r="G69" i="8"/>
  <c r="G68" i="8"/>
  <c r="G63" i="8"/>
  <c r="G506" i="8"/>
  <c r="G507" i="8" s="1"/>
  <c r="G524" i="8"/>
  <c r="G525" i="8"/>
  <c r="G526" i="8"/>
  <c r="G527" i="8"/>
  <c r="G528" i="8"/>
  <c r="G523" i="8"/>
  <c r="G519" i="8"/>
  <c r="G518" i="8"/>
  <c r="G520" i="8" s="1"/>
  <c r="G493" i="8"/>
  <c r="G494" i="8"/>
  <c r="G495" i="8"/>
  <c r="G496" i="8"/>
  <c r="G491" i="8"/>
  <c r="G484" i="8"/>
  <c r="G485" i="8" s="1"/>
  <c r="G480" i="8"/>
  <c r="G481" i="8" s="1"/>
  <c r="G476" i="8"/>
  <c r="G475" i="8"/>
  <c r="G470" i="8"/>
  <c r="G471" i="8"/>
  <c r="G469" i="8"/>
  <c r="G458" i="8"/>
  <c r="G462" i="8"/>
  <c r="G461" i="8"/>
  <c r="G460" i="8"/>
  <c r="G459" i="8"/>
  <c r="G457" i="8"/>
  <c r="G453" i="8"/>
  <c r="G452" i="8"/>
  <c r="G448" i="8"/>
  <c r="G449" i="8" s="1"/>
  <c r="G433" i="8"/>
  <c r="G435" i="8"/>
  <c r="G436" i="8"/>
  <c r="G437" i="8"/>
  <c r="G438" i="8"/>
  <c r="G439" i="8"/>
  <c r="G440" i="8"/>
  <c r="G441" i="8"/>
  <c r="G442" i="8"/>
  <c r="G443" i="8"/>
  <c r="G444" i="8"/>
  <c r="G431" i="8"/>
  <c r="G423" i="8"/>
  <c r="G424" i="8"/>
  <c r="G422" i="8"/>
  <c r="G418" i="8"/>
  <c r="G419" i="8" s="1"/>
  <c r="G414" i="8"/>
  <c r="G415" i="8" s="1"/>
  <c r="K29" i="4" s="1"/>
  <c r="G409" i="8"/>
  <c r="G410" i="8"/>
  <c r="G408" i="8"/>
  <c r="G403" i="8"/>
  <c r="G404" i="8"/>
  <c r="G402" i="8"/>
  <c r="G396" i="8"/>
  <c r="G397" i="8"/>
  <c r="G398" i="8"/>
  <c r="G395" i="8"/>
  <c r="G389" i="8"/>
  <c r="G390" i="8"/>
  <c r="G391" i="8"/>
  <c r="G388" i="8"/>
  <c r="G379" i="8"/>
  <c r="G380" i="8"/>
  <c r="G378" i="8"/>
  <c r="G370" i="8"/>
  <c r="G371" i="8"/>
  <c r="G372" i="8"/>
  <c r="G373" i="8"/>
  <c r="G374" i="8"/>
  <c r="G369" i="8"/>
  <c r="G359" i="8"/>
  <c r="G360" i="8"/>
  <c r="G361" i="8"/>
  <c r="G362" i="8"/>
  <c r="G363" i="8"/>
  <c r="G364" i="8"/>
  <c r="G365" i="8"/>
  <c r="G342" i="8"/>
  <c r="G343" i="8"/>
  <c r="G344" i="8"/>
  <c r="G346" i="8"/>
  <c r="G347" i="8"/>
  <c r="G348" i="8"/>
  <c r="G349" i="8"/>
  <c r="G350" i="8"/>
  <c r="G351" i="8"/>
  <c r="G352" i="8"/>
  <c r="G353" i="8"/>
  <c r="G341" i="8"/>
  <c r="G337" i="8"/>
  <c r="G338" i="8" s="1"/>
  <c r="J25" i="4" s="1"/>
  <c r="G333" i="8"/>
  <c r="G332" i="8"/>
  <c r="G307" i="8"/>
  <c r="G308" i="8"/>
  <c r="G309" i="8"/>
  <c r="G310" i="8"/>
  <c r="G311" i="8"/>
  <c r="G312" i="8"/>
  <c r="G314" i="8"/>
  <c r="G315" i="8"/>
  <c r="G316" i="8"/>
  <c r="G317" i="8"/>
  <c r="G318" i="8"/>
  <c r="G306" i="8"/>
  <c r="G302" i="8"/>
  <c r="G299" i="8"/>
  <c r="G273" i="8"/>
  <c r="G274" i="8"/>
  <c r="G275" i="8"/>
  <c r="G276" i="8"/>
  <c r="G277" i="8"/>
  <c r="G278" i="8"/>
  <c r="G279" i="8"/>
  <c r="G280" i="8"/>
  <c r="G281" i="8"/>
  <c r="G282" i="8"/>
  <c r="G283" i="8"/>
  <c r="G284" i="8"/>
  <c r="G285" i="8"/>
  <c r="G286" i="8"/>
  <c r="G287" i="8"/>
  <c r="G288" i="8"/>
  <c r="G289" i="8"/>
  <c r="G290" i="8"/>
  <c r="G291" i="8"/>
  <c r="G292" i="8"/>
  <c r="G293" i="8"/>
  <c r="G294" i="8"/>
  <c r="G295" i="8"/>
  <c r="G272" i="8"/>
  <c r="G260" i="8"/>
  <c r="G261" i="8"/>
  <c r="G262" i="8"/>
  <c r="G263" i="8"/>
  <c r="G264" i="8"/>
  <c r="G265" i="8"/>
  <c r="G266" i="8"/>
  <c r="G267" i="8"/>
  <c r="G268" i="8"/>
  <c r="G259" i="8"/>
  <c r="G230" i="8"/>
  <c r="G231" i="8"/>
  <c r="G232" i="8"/>
  <c r="G233" i="8"/>
  <c r="G234" i="8"/>
  <c r="G235" i="8"/>
  <c r="G236" i="8"/>
  <c r="G237" i="8"/>
  <c r="G238" i="8"/>
  <c r="G239" i="8"/>
  <c r="G240" i="8"/>
  <c r="G241" i="8"/>
  <c r="G242" i="8"/>
  <c r="G243" i="8"/>
  <c r="G244" i="8"/>
  <c r="G245" i="8"/>
  <c r="G246" i="8"/>
  <c r="G247" i="8"/>
  <c r="G248" i="8"/>
  <c r="G249" i="8"/>
  <c r="G250" i="8"/>
  <c r="G251" i="8"/>
  <c r="G252" i="8"/>
  <c r="G253" i="8"/>
  <c r="G254" i="8"/>
  <c r="G255" i="8"/>
  <c r="G229" i="8"/>
  <c r="G218" i="8"/>
  <c r="G217" i="8"/>
  <c r="G213" i="8"/>
  <c r="G214" i="8" s="1"/>
  <c r="H25" i="4" s="1"/>
  <c r="G208" i="8"/>
  <c r="G209" i="8"/>
  <c r="G207" i="8"/>
  <c r="G199" i="8"/>
  <c r="G200" i="8"/>
  <c r="G198" i="8"/>
  <c r="G193" i="8"/>
  <c r="G194" i="8"/>
  <c r="G192" i="8"/>
  <c r="G188" i="8"/>
  <c r="G189" i="8"/>
  <c r="G27" i="4" s="1"/>
  <c r="G183" i="8"/>
  <c r="G184" i="8"/>
  <c r="G182" i="8"/>
  <c r="G176" i="8"/>
  <c r="G177" i="8"/>
  <c r="G178" i="8"/>
  <c r="G170" i="8"/>
  <c r="G171" i="8"/>
  <c r="G169" i="8"/>
  <c r="G152" i="8"/>
  <c r="G153" i="8"/>
  <c r="G154" i="8"/>
  <c r="G155" i="8"/>
  <c r="G156" i="8"/>
  <c r="G157" i="8"/>
  <c r="G158" i="8"/>
  <c r="G159" i="8"/>
  <c r="G160" i="8"/>
  <c r="G161" i="8"/>
  <c r="G162" i="8"/>
  <c r="G163" i="8"/>
  <c r="G164" i="8"/>
  <c r="G165" i="8"/>
  <c r="G151" i="8"/>
  <c r="G51" i="8"/>
  <c r="G43" i="8"/>
  <c r="G44" i="8"/>
  <c r="G45" i="8"/>
  <c r="G46" i="8"/>
  <c r="G47" i="8"/>
  <c r="G42" i="8"/>
  <c r="G31" i="8"/>
  <c r="G30" i="8"/>
  <c r="G32" i="8" s="1"/>
  <c r="B31" i="4" s="1"/>
  <c r="G10" i="8"/>
  <c r="G11" i="8"/>
  <c r="G12" i="8"/>
  <c r="G13" i="8"/>
  <c r="G14" i="8"/>
  <c r="G15" i="8"/>
  <c r="G16" i="8"/>
  <c r="G17" i="8"/>
  <c r="G18" i="8"/>
  <c r="G19" i="8"/>
  <c r="G20" i="8"/>
  <c r="G9" i="8"/>
  <c r="G21" i="8"/>
  <c r="G8" i="8"/>
  <c r="G4" i="8"/>
  <c r="G5" i="8" s="1"/>
  <c r="B22" i="4" s="1"/>
  <c r="J18" i="7" l="1"/>
  <c r="D128" i="7"/>
  <c r="G454" i="8"/>
  <c r="L16" i="4"/>
  <c r="B15" i="6" s="1"/>
  <c r="D15" i="6" s="1"/>
  <c r="L17" i="4"/>
  <c r="L15" i="4"/>
  <c r="B14" i="6" s="1"/>
  <c r="D14" i="6" s="1"/>
  <c r="G27" i="8"/>
  <c r="G425" i="8"/>
  <c r="G381" i="8"/>
  <c r="J31" i="4" s="1"/>
  <c r="G477" i="8"/>
  <c r="K23" i="4" s="1"/>
  <c r="G355" i="8"/>
  <c r="G120" i="8"/>
  <c r="K13" i="7"/>
  <c r="K13" i="4" s="1"/>
  <c r="L13" i="4" s="1"/>
  <c r="B12" i="6" s="1"/>
  <c r="D12" i="6" s="1"/>
  <c r="J18" i="4"/>
  <c r="L9" i="4"/>
  <c r="B8" i="6" s="1"/>
  <c r="D8" i="6" s="1"/>
  <c r="L8" i="4"/>
  <c r="B7" i="6" s="1"/>
  <c r="D7" i="6" s="1"/>
  <c r="G106" i="7"/>
  <c r="G110" i="7" s="1"/>
  <c r="L14" i="4"/>
  <c r="B13" i="6" s="1"/>
  <c r="D13" i="6" s="1"/>
  <c r="L5" i="4"/>
  <c r="B4" i="6" s="1"/>
  <c r="D4" i="6" s="1"/>
  <c r="G210" i="8"/>
  <c r="G405" i="8"/>
  <c r="K25" i="4" s="1"/>
  <c r="G334" i="8"/>
  <c r="J24" i="4" s="1"/>
  <c r="G22" i="8"/>
  <c r="B25" i="4" s="1"/>
  <c r="G201" i="8"/>
  <c r="G31" i="4" s="1"/>
  <c r="G463" i="8"/>
  <c r="G529" i="8"/>
  <c r="G115" i="8"/>
  <c r="E30" i="4" s="1"/>
  <c r="K30" i="4"/>
  <c r="G375" i="8"/>
  <c r="G411" i="8"/>
  <c r="G472" i="8"/>
  <c r="G166" i="8"/>
  <c r="G22" i="4" s="1"/>
  <c r="G392" i="8"/>
  <c r="G172" i="8"/>
  <c r="G24" i="4" s="1"/>
  <c r="G296" i="8"/>
  <c r="I25" i="4" s="1"/>
  <c r="G195" i="8"/>
  <c r="G30" i="4" s="1"/>
  <c r="G219" i="8"/>
  <c r="H26" i="4" s="1"/>
  <c r="G73" i="8"/>
  <c r="E23" i="4" s="1"/>
  <c r="G503" i="8"/>
  <c r="L48" i="4"/>
  <c r="G132" i="8"/>
  <c r="F24" i="4" s="1"/>
  <c r="G92" i="8"/>
  <c r="E26" i="4" s="1"/>
  <c r="G445" i="8"/>
  <c r="G256" i="8"/>
  <c r="I22" i="4" s="1"/>
  <c r="G53" i="8"/>
  <c r="C30" i="4" s="1"/>
  <c r="G185" i="8"/>
  <c r="G26" i="4" s="1"/>
  <c r="G399" i="8"/>
  <c r="G269" i="8"/>
  <c r="I23" i="4" s="1"/>
  <c r="H30" i="4"/>
  <c r="L34" i="5"/>
  <c r="L18" i="5"/>
  <c r="L4" i="4"/>
  <c r="B3" i="6" s="1"/>
  <c r="D3" i="6" s="1"/>
  <c r="D110" i="7"/>
  <c r="L5" i="7"/>
  <c r="C18" i="7"/>
  <c r="C18" i="4"/>
  <c r="L3" i="4"/>
  <c r="G18" i="7"/>
  <c r="G12" i="4"/>
  <c r="L11" i="7"/>
  <c r="E11" i="4"/>
  <c r="L11" i="4" s="1"/>
  <c r="B10" i="6" s="1"/>
  <c r="D10" i="6" s="1"/>
  <c r="C22" i="4"/>
  <c r="G65" i="8"/>
  <c r="E22" i="4" s="1"/>
  <c r="G303" i="8"/>
  <c r="I30" i="4" s="1"/>
  <c r="G366" i="8"/>
  <c r="J27" i="4" s="1"/>
  <c r="G329" i="8"/>
  <c r="G179" i="8"/>
  <c r="G48" i="8"/>
  <c r="G145" i="8"/>
  <c r="G105" i="8"/>
  <c r="F30" i="4"/>
  <c r="G319" i="8"/>
  <c r="F7" i="4"/>
  <c r="L7" i="4" s="1"/>
  <c r="B6" i="6" s="1"/>
  <c r="D6" i="6" s="1"/>
  <c r="L7" i="7"/>
  <c r="F18" i="7"/>
  <c r="F6" i="4"/>
  <c r="L6" i="7"/>
  <c r="B30" i="4" l="1"/>
  <c r="G34" i="8"/>
  <c r="E31" i="4"/>
  <c r="K31" i="4"/>
  <c r="J26" i="4"/>
  <c r="G487" i="8"/>
  <c r="B33" i="4"/>
  <c r="H23" i="4"/>
  <c r="K27" i="4"/>
  <c r="J30" i="4"/>
  <c r="K18" i="4"/>
  <c r="L13" i="7"/>
  <c r="K18" i="7"/>
  <c r="E10" i="7"/>
  <c r="G465" i="8"/>
  <c r="G225" i="8"/>
  <c r="G59" i="8"/>
  <c r="K24" i="4"/>
  <c r="L24" i="4" s="1"/>
  <c r="B38" i="6" s="1"/>
  <c r="D38" i="6" s="1"/>
  <c r="G427" i="8"/>
  <c r="L12" i="4"/>
  <c r="B11" i="6" s="1"/>
  <c r="D11" i="6" s="1"/>
  <c r="G18" i="4"/>
  <c r="G321" i="8"/>
  <c r="K22" i="4"/>
  <c r="G531" i="8"/>
  <c r="J22" i="4"/>
  <c r="G383" i="8"/>
  <c r="G25" i="4"/>
  <c r="G203" i="8"/>
  <c r="C29" i="4"/>
  <c r="L29" i="4" s="1"/>
  <c r="B43" i="6" s="1"/>
  <c r="D43" i="6" s="1"/>
  <c r="F31" i="4"/>
  <c r="F33" i="4" s="1"/>
  <c r="G147" i="8"/>
  <c r="E28" i="4"/>
  <c r="G122" i="8"/>
  <c r="I31" i="4"/>
  <c r="L6" i="4"/>
  <c r="B5" i="6" s="1"/>
  <c r="D5" i="6" s="1"/>
  <c r="F18" i="4"/>
  <c r="L26" i="4" l="1"/>
  <c r="B40" i="6" s="1"/>
  <c r="D40" i="6" s="1"/>
  <c r="L23" i="4"/>
  <c r="B37" i="6" s="1"/>
  <c r="D37" i="6" s="1"/>
  <c r="L27" i="4"/>
  <c r="B41" i="6" s="1"/>
  <c r="D41" i="6" s="1"/>
  <c r="H33" i="4"/>
  <c r="L30" i="4"/>
  <c r="B44" i="6" s="1"/>
  <c r="D44" i="6" s="1"/>
  <c r="E18" i="7"/>
  <c r="L10" i="7"/>
  <c r="L18" i="7" s="1"/>
  <c r="E10" i="4"/>
  <c r="E18" i="4" s="1"/>
  <c r="L18" i="4" s="1"/>
  <c r="G533" i="8"/>
  <c r="G536" i="8" s="1"/>
  <c r="K33" i="4"/>
  <c r="L22" i="4"/>
  <c r="B36" i="6" s="1"/>
  <c r="D36" i="6" s="1"/>
  <c r="J33" i="4"/>
  <c r="L28" i="4"/>
  <c r="B42" i="6" s="1"/>
  <c r="D42" i="6" s="1"/>
  <c r="E33" i="4"/>
  <c r="L25" i="4"/>
  <c r="B39" i="6" s="1"/>
  <c r="D39" i="6" s="1"/>
  <c r="G33" i="4"/>
  <c r="I33" i="4"/>
  <c r="L31" i="4"/>
  <c r="B45" i="6" s="1"/>
  <c r="D45" i="6" s="1"/>
  <c r="L10" i="4" l="1"/>
  <c r="B9" i="6" s="1"/>
  <c r="D9" i="6" s="1"/>
  <c r="C33" i="4"/>
  <c r="L32" i="4"/>
  <c r="L3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tc={EA602E1E-B548-48E9-8101-C93892F0581B}</author>
    <author>tc={2A56A87A-A943-4EC2-810F-264319E105D2}</author>
  </authors>
  <commentList>
    <comment ref="L36" authorId="0" shapeId="0" xr:uid="{EA602E1E-B548-48E9-8101-C93892F0581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こちらの列には関数を利用してください
返信:
変更しました</t>
      </text>
    </comment>
    <comment ref="A48" authorId="1" shapeId="0" xr:uid="{2A56A87A-A943-4EC2-810F-264319E105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こちらの行には関数を利用してください
返信:
変更しました</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tc={B8124451-B1A2-4F73-B862-39A437AB08DF}</author>
  </authors>
  <commentList>
    <comment ref="C20" authorId="0" shapeId="0" xr:uid="{B8124451-B1A2-4F73-B862-39A437AB08D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「予想のため」では言葉としてわかりにくいため修正してください
返信:
修正しました。</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tc={44FDA804-EDD2-46DB-8023-F908E70E81D7}</author>
    <author>tc={3D988108-3926-4109-B3F4-CC62AC1DD230}</author>
    <author>tc={010738B5-9686-41DF-A872-8463CC3570B4}</author>
    <author>tc={9756D80B-E9BE-4A32-AFD6-EDFE7570E49C}</author>
    <author>tc={C8C6C958-CAB4-4343-A41B-117A709201F6}</author>
    <author>tc={03E4DCA1-A616-4D0E-8B1C-895EC5FA310F}</author>
    <author>tc={F75C9714-FFAA-4DA1-971A-4491572FEA04}</author>
    <author>tc={6A60CF0E-E5A9-484B-B193-F6414F26BAB0}</author>
    <author>tc={22ADB53B-925D-452F-88DD-010644D2F7D6}</author>
    <author>tc={2860EE1E-6B5E-4A6F-B697-260E0896284C}</author>
    <author>tc={586373D6-CFD5-4718-A4E1-9E3169409D1A}</author>
    <author>tc={0F7A87C0-99D6-4353-AFB1-5DFAE91DABEF}</author>
    <author>tc={E2D26948-40B1-4CC0-AFB7-9B4715971164}</author>
    <author>tc={32967E40-C0C6-45F7-BEB8-6F9361A63589}</author>
    <author>tc={93B50C9D-481A-4BE3-9A50-591DCDFF3A4C}</author>
    <author>tc={A7A063ED-2921-40F5-ACFE-D8E23031BCE5}</author>
    <author>tc={09A3015A-16C7-4029-A761-D93F3075E9F5}</author>
    <author>tc={1D32D3B4-B840-4799-B0B8-AC6E0C85979C}</author>
    <author>tc={616F6291-2BDB-4CEC-BEA2-CF8EC0125574}</author>
    <author>tc={679A1C2A-91A0-4F9C-A2BD-5197BCB8F190}</author>
    <author>tc={90E5D01F-6EAA-4B24-BD6D-01AFEF10A530}</author>
    <author>tc={0F633B83-5EEE-4F03-8EA6-98E75EE2910B}</author>
    <author>tc={CE6A2741-588B-4D21-AA9B-CFC53103EFCE}</author>
    <author>tc={7EFEE304-366A-41E5-B447-E4B588991537}</author>
    <author>tc={FFB67AC7-8041-4490-976A-539F3D410B69}</author>
    <author>tc={9267D001-21C9-4733-8215-5E4022BF33D0}</author>
    <author>tc={E7F22787-1783-45B3-B599-23F12CADFD64}</author>
    <author>tc={07BA7C8D-3594-4094-AE41-480973408ACA}</author>
    <author>tc={DC76A2AC-635E-418C-8AA2-6CD90F35C0C2}</author>
  </authors>
  <commentList>
    <comment ref="F3" authorId="0" shapeId="0" xr:uid="{44FDA804-EDD2-46DB-8023-F908E70E81D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単位全般について申し上げます。
「式」は単位として適切ではない（"一式"以外の表現が存在しない）ので、適切な表現に改めてください。
※昨年指摘できず申し訳ありません。「式」の修正は多項目にわたるため、時間と労力を多大に必要とするかと存じます。ここは第3稿までに直していただければ問題ありません。
返信:
変更しましたので確認お願いします。</t>
      </text>
    </comment>
    <comment ref="H3" authorId="1" shapeId="0" xr:uid="{3D988108-3926-4109-B3F4-CC62AC1DD23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この列すべてに対して、
・1~5月　と　1月~5月
・1月、2月　と　1月~2月
のように、~の前後両方に「月」を書いているものと後ろだけのものや、連続したふた月を「、」で繋いでいるものと「~」で繋いでいるものなど、表記が混在しているものがあります。
統一してください。
返信:
・1月~5月
・1月、5月
に統一しました
返信:
339行目から直っていないかと思われます。再度ご確認お願いします。
返信:
こちら直っていないものは「9月、11月」という表記になっている箇所でしょうか？「9月～11月」となっていない理由は支払いが9月から11月にかけて行われるものではなく、9月と11月に行われるものだからです。前回の朱入れで指摘された表記ゆれに関しては全て直っていると思います。
返信:
ご説明いただいた旨承知いたしました。問題ありません。</t>
      </text>
    </comment>
    <comment ref="I25" authorId="2" shapeId="0" xr:uid="{010738B5-9686-41DF-A872-8463CC3570B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昨年度は別途返却手数料もかかっていましたが、今年度は無いという認識でよいですか。
返信:
はい、その認識で大丈夫です。</t>
      </text>
    </comment>
    <comment ref="A65" authorId="3" shapeId="0" xr:uid="{9756D80B-E9BE-4A32-AFD6-EDFE7570E49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広報宣伝局の小計全体に対して、
他の局では「○○費　小計」といった書き方になっているため、統一してください。
返信:
変更しました</t>
      </text>
    </comment>
    <comment ref="C99" authorId="4" shapeId="0" xr:uid="{C8C6C958-CAB4-4343-A41B-117A709201F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ポスターに関する料金として、用途を明記してください。
返信:
用途を明記するというのはどのように記入すれば良いのでしょうか。貼る場所を記入するということでしょうか。ご教示いただけますと幸いです。
返信:
もしくは『印刷費』と明記すべきということかと思い、今回の修正ではそのようにしております 
返信:
ご対応ありがとうございます。問題ありません。</t>
      </text>
    </comment>
    <comment ref="D112" authorId="5" shapeId="0" xr:uid="{03E4DCA1-A616-4D0E-8B1C-895EC5FA310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こちら可能であれば右揃えにしてください
返信:
修正しました。</t>
      </text>
    </comment>
    <comment ref="I113" authorId="6" shapeId="0" xr:uid="{F75C9714-FFAA-4DA1-971A-4491572FEA0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Wi-Fiの表記を摘要欄と統一してください。
返信:
変更しました</t>
      </text>
    </comment>
    <comment ref="I114" authorId="7" shapeId="0" xr:uid="{6A60CF0E-E5A9-484B-B193-F6414F26BA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 109と同様に統一してください。
返信:
I109と同一に統一するというのは「～の支払いのため」とするということでしょうか。予算は全て支払いのためのものでそのように記載するとわかりにくくなってしまうため、この箇所はこのままの表記で良いと考えます。
返信:
ご説明いただいた旨承知いたしました。問題ありません。</t>
      </text>
    </comment>
    <comment ref="C119" authorId="8" shapeId="0" xr:uid="{22ADB53B-925D-452F-88DD-010644D2F7D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郵便物の形式について、「定形外郵便物　50ｇ」のみではどの形式でいくら料金がかかるかを特定することができないため、また他の局と統一するため、
「定形外・規格内・50ｇ以内」という詳しい表記にしてください。
返信:
変更しました</t>
      </text>
    </comment>
    <comment ref="D119" authorId="9" shapeId="0" xr:uid="{2860EE1E-6B5E-4A6F-B697-260E089628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こちらも可能であれば右揃えにしてください。
返信:
修正しました</t>
      </text>
    </comment>
    <comment ref="I126" authorId="10" shapeId="0" xr:uid="{586373D6-CFD5-4718-A4E1-9E3169409D1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看板の表明について、
表面の誤りであれば訂正をお願いします。
返信:
修正しました</t>
      </text>
    </comment>
    <comment ref="G131" authorId="11" shapeId="0" xr:uid="{0F7A87C0-99D6-4353-AFB1-5DFAE91DABE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関数を用いてください
返信:
こちらは到着地点は同じなのですが、出発地点や利用した路線などがことなるものの交通費となります。細かく区別されるため、予算段階では合計金額から人数を割る形で単価を出しております。単価の数字を四捨五入した結果、合計を関数にしてしまうと値段が変わってしまうため、関数にしておりません。
返信:
金額の合計は確定しておりますので、記載のように単価をその額にし、数量を１として関数を使うのはいかがでしょうか。
返信:
ご対応の程ありがとうございます。大丈夫です。</t>
      </text>
    </comment>
    <comment ref="F209" authorId="12" shapeId="0" xr:uid="{E2D26948-40B1-4CC0-AFB7-9B471597116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先頭に不要な半角スペースが挿入されているため削除してください。
返信:
修正しました</t>
      </text>
    </comment>
    <comment ref="G222" authorId="13" shapeId="0" xr:uid="{32967E40-C0C6-45F7-BEB8-6F9361A6358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関数で入力してください。
返信:
変更しました</t>
      </text>
    </comment>
    <comment ref="D228" authorId="14" shapeId="0" xr:uid="{93B50C9D-481A-4BE3-9A50-591DCDFF3A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右揃えにしてください
返信:
修正しました</t>
      </text>
    </comment>
    <comment ref="F264" authorId="15" shapeId="0" xr:uid="{A7A063ED-2921-40F5-ACFE-D8E23031BCE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F204などにおいてライセンスを使っているため統一してください。
返信:
統一しました</t>
      </text>
    </comment>
    <comment ref="A272" authorId="16" shapeId="0" xr:uid="{09A3015A-16C7-4029-A761-D93F3075E9F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賃借料の項目の摘要についてまとめてコメントさせていただきます。単位がセット、式と区別されており、このセット数と数量の項目の値が異なっている場合が多いのですが、基本的な数量の方は数量の欄に記載お願いします。
返信:
数量の欄に記載するというのは、例えばF279の場合、「個×１セット」という記載をすればよいのでしょうか
返信:
こちらの読み取りのミスでした。（セットの数量の単位は日数だったのですね。）
こちらの項目に関してもう一転させていただきます。
賃借料の項目に関して、摘要に「セット」単位に「日」の項目と摘要に「日数」単位に「セット数」の項目がありますがこのように分けている理由はあるのでしょうか？
返信:
各局から提出されたものを反映しております。見積書にそのように記載されていたからだと思われます。財務がわざわざいじることで間違い・不都合が生じ、各局も混乱する可能性が全くないわけではないことに加え、統一する必要性を感じなかったためわけたままとしております。また、見積書の通りの記載となっていることで照らしあわせて確認しやすくなっております。
返信:
ご事情承知いたしました。</t>
      </text>
    </comment>
    <comment ref="E306" authorId="17" shapeId="0" xr:uid="{1D32D3B4-B840-4799-B0B8-AC6E0C85979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このセルの数量が未記入となっているため、入力お願いいたします。
返信:
記入しました。</t>
      </text>
    </comment>
    <comment ref="F325" authorId="18" shapeId="0" xr:uid="{616F6291-2BDB-4CEC-BEA2-CF8EC012557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単位が未記入になっているので記載をお願いします。
返信:
記入しました</t>
      </text>
    </comment>
    <comment ref="H341" authorId="19" shapeId="0" xr:uid="{679A1C2A-91A0-4F9C-A2BD-5197BCB8F19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またはということは花火をあげる日程の候補が現状複数あるということでしょうか？
返信:
花火をうちあげる日程ではなく、花火の外注費を振込む日程となっております。振込の日程が10月または11月となるため、このような表記となっております。</t>
      </text>
    </comment>
    <comment ref="G343" authorId="20" shapeId="0" xr:uid="{90E5D01F-6EAA-4B24-BD6D-01AFEF10A53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昨年度の予算では127380円確保されていたかと思いますが、減額の意図はありますでしょうか？
返信:
例年とズレた日程となったことなどが影響し、見積もりの結果減額しておりました。業者の方が減らしてくれたのでこちらの意図はございません。</t>
      </text>
    </comment>
    <comment ref="G345" authorId="21" shapeId="0" xr:uid="{0F633B83-5EEE-4F03-8EA6-98E75EE2910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昨年この項目は222700円確保されていたのですが、大幅な減額となった理由等はありますでしょうか？
返信:
こちらもG339と同様、企業側が減額してくださいました。</t>
      </text>
    </comment>
    <comment ref="F378" authorId="22" shapeId="0" xr:uid="{CE6A2741-588B-4D21-AA9B-CFC53103EFC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単位が未記入になっているので記載をお願いします。
返信:
記入しました</t>
      </text>
    </comment>
    <comment ref="D424" authorId="23" shapeId="0" xr:uid="{7EFEE304-366A-41E5-B447-E4B58899153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去年の1250円に対して、今年が10000円に値上がりしている理由をおしえてください。ミスならば修正お願いします。
返信:
去年は一般的な服のクリーニング代をもとに1250円を計上していたのだと思います。実際クリーニングするのはウェディングドレスやタキシードであるため、今年はそのことを加味して調べ、その中でも安価なものを選びました。</t>
      </text>
    </comment>
    <comment ref="F460" authorId="24" shapeId="0" xr:uid="{FFB67AC7-8041-4490-976A-539F3D410B6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単位を統一してください。
返信:
修正しました</t>
      </text>
    </comment>
    <comment ref="F469" authorId="25" shapeId="0" xr:uid="{9267D001-21C9-4733-8215-5E4022BF33D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お弁当・お菓子の単位は統一してください。（食・個などバラバラです。）
返信:
修正しました</t>
      </text>
    </comment>
    <comment ref="D480" authorId="26" shapeId="0" xr:uid="{E7F22787-1783-45B3-B599-23F12CADFD6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単価が、去年は「10000」となっていました。変わった理由を教えてください。
返信:
本部企画局に確認したところ、平均5000円ほどで十分とのことでした。そのため、去年と単価が変化しております。</t>
      </text>
    </comment>
    <comment ref="E492" authorId="27" shapeId="0" xr:uid="{07BA7C8D-3594-4094-AE41-480973408AC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「必要数」は曖昧なため、具体的な数量を記載してください。その変更に伴い、合計金額も関数を使用して入力してください。
返信:
修正しました
返信:
合計金額が関数を用いて入力されていないため、入力よろしくお願いいたします。
返信:
修正しました。</t>
      </text>
    </comment>
    <comment ref="F492" authorId="28" shapeId="0" xr:uid="{DC76A2AC-635E-418C-8AA2-6CD90F35C0C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単位が不適切です。
返信:
修正しました</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tc={1B8867E2-0D50-405D-93D4-ED7282B369EB}</author>
  </authors>
  <commentList>
    <comment ref="A2" authorId="0" shapeId="0" xr:uid="{1B8867E2-0D50-405D-93D4-ED7282B369E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昨年は雨天時に花火などの費用に変化がありましたが、今年は雨天時も費用が変化しないという認識でよろしいでしょうか。
返信:
はい、その認識で大丈夫です。</t>
      </text>
    </comment>
  </commentList>
</comments>
</file>

<file path=xl/sharedStrings.xml><?xml version="1.0" encoding="utf-8"?>
<sst xmlns="http://schemas.openxmlformats.org/spreadsheetml/2006/main" count="2390" uniqueCount="873">
  <si>
    <t>第52回筑波大学学園祭「雙峰祭」</t>
    <rPh sb="0" eb="1">
      <t>ダイ</t>
    </rPh>
    <rPh sb="3" eb="4">
      <t>カイ</t>
    </rPh>
    <rPh sb="4" eb="8">
      <t>ツクバダイガク</t>
    </rPh>
    <rPh sb="8" eb="11">
      <t>ガクエンサイ</t>
    </rPh>
    <rPh sb="12" eb="15">
      <t>ソウホウサイ</t>
    </rPh>
    <phoneticPr fontId="1"/>
  </si>
  <si>
    <t>一次予算</t>
    <rPh sb="0" eb="4">
      <t>イチジヨサン</t>
    </rPh>
    <phoneticPr fontId="1"/>
  </si>
  <si>
    <t>財務局 予算担当 小川優羽</t>
    <rPh sb="0" eb="3">
      <t>ザイムキョク</t>
    </rPh>
    <rPh sb="4" eb="8">
      <t>ヨサンタントウ</t>
    </rPh>
    <rPh sb="9" eb="11">
      <t>オガワ</t>
    </rPh>
    <rPh sb="11" eb="12">
      <t>ユウ</t>
    </rPh>
    <rPh sb="12" eb="13">
      <t>ウ</t>
    </rPh>
    <phoneticPr fontId="1"/>
  </si>
  <si>
    <t>1. 一次予算クロス集計</t>
    <rPh sb="3" eb="7">
      <t>イチジヨサン</t>
    </rPh>
    <rPh sb="10" eb="12">
      <t>シュウケイ</t>
    </rPh>
    <phoneticPr fontId="1"/>
  </si>
  <si>
    <t>1.1 収入の部</t>
    <rPh sb="4" eb="6">
      <t>シュウニュウ</t>
    </rPh>
    <rPh sb="7" eb="8">
      <t>ブ</t>
    </rPh>
    <phoneticPr fontId="1"/>
  </si>
  <si>
    <t>1.2 支出の部（晴天時）</t>
    <rPh sb="4" eb="6">
      <t>シシュツ</t>
    </rPh>
    <rPh sb="7" eb="8">
      <t>ブ</t>
    </rPh>
    <rPh sb="9" eb="12">
      <t>セイテンジ</t>
    </rPh>
    <phoneticPr fontId="1"/>
  </si>
  <si>
    <t>1.3 支出の部（雨天時）</t>
    <rPh sb="4" eb="6">
      <t>シシュツ</t>
    </rPh>
    <rPh sb="7" eb="8">
      <t>ブ</t>
    </rPh>
    <rPh sb="9" eb="12">
      <t>ウテンジ</t>
    </rPh>
    <phoneticPr fontId="1"/>
  </si>
  <si>
    <t>2. 前年度決算クロス集計</t>
    <rPh sb="3" eb="6">
      <t>ゼンネンド</t>
    </rPh>
    <rPh sb="6" eb="8">
      <t>ケッサン</t>
    </rPh>
    <rPh sb="11" eb="13">
      <t>シュウケイ</t>
    </rPh>
    <phoneticPr fontId="1"/>
  </si>
  <si>
    <t>2.1 収入の部</t>
    <rPh sb="4" eb="6">
      <t>シュウニュウ</t>
    </rPh>
    <rPh sb="7" eb="8">
      <t>ブ</t>
    </rPh>
    <phoneticPr fontId="1"/>
  </si>
  <si>
    <t>2.2 支出の部</t>
    <rPh sb="4" eb="6">
      <t>シシュツ</t>
    </rPh>
    <rPh sb="7" eb="8">
      <t>ブ</t>
    </rPh>
    <phoneticPr fontId="1"/>
  </si>
  <si>
    <t>3. 前年度決算との比較</t>
    <rPh sb="3" eb="8">
      <t>ゼンネンドケッサン</t>
    </rPh>
    <rPh sb="10" eb="12">
      <t>ヒカク</t>
    </rPh>
    <phoneticPr fontId="1"/>
  </si>
  <si>
    <t>3.1 収入の部</t>
    <rPh sb="4" eb="6">
      <t>シュウニュウ</t>
    </rPh>
    <rPh sb="7" eb="8">
      <t>ブ</t>
    </rPh>
    <phoneticPr fontId="1"/>
  </si>
  <si>
    <t>3.2 支出の部</t>
    <rPh sb="4" eb="6">
      <t>シシュツ</t>
    </rPh>
    <rPh sb="7" eb="8">
      <t>ブ</t>
    </rPh>
    <phoneticPr fontId="1"/>
  </si>
  <si>
    <t>4. 一次予算詳細収入の部</t>
    <rPh sb="3" eb="5">
      <t>イチジ</t>
    </rPh>
    <rPh sb="5" eb="9">
      <t>ヨサンショウサイ</t>
    </rPh>
    <rPh sb="9" eb="11">
      <t>シュウニュウ</t>
    </rPh>
    <rPh sb="12" eb="13">
      <t>ブ</t>
    </rPh>
    <phoneticPr fontId="1"/>
  </si>
  <si>
    <t>5. 一次予算詳細支出の部</t>
  </si>
  <si>
    <t>6. 雨天時変更</t>
    <rPh sb="3" eb="5">
      <t>ウテン</t>
    </rPh>
    <rPh sb="5" eb="6">
      <t>ジ</t>
    </rPh>
    <rPh sb="6" eb="8">
      <t>ヘンコウ</t>
    </rPh>
    <phoneticPr fontId="1"/>
  </si>
  <si>
    <t>科目</t>
    <rPh sb="0" eb="2">
      <t>カモク</t>
    </rPh>
    <phoneticPr fontId="1"/>
  </si>
  <si>
    <t>委員長団</t>
    <rPh sb="0" eb="4">
      <t>イインチョウダン</t>
    </rPh>
    <phoneticPr fontId="1"/>
  </si>
  <si>
    <t>財務局</t>
    <rPh sb="0" eb="3">
      <t>ザイムキョク</t>
    </rPh>
    <phoneticPr fontId="1"/>
  </si>
  <si>
    <t>総務局</t>
    <rPh sb="0" eb="3">
      <t>ソウムキョク</t>
    </rPh>
    <phoneticPr fontId="1"/>
  </si>
  <si>
    <t>広報宣伝局</t>
    <rPh sb="0" eb="5">
      <t>コウホウセンデンキョク</t>
    </rPh>
    <phoneticPr fontId="1"/>
  </si>
  <si>
    <t>渉外局</t>
    <rPh sb="0" eb="3">
      <t>ショウガイキョク</t>
    </rPh>
    <phoneticPr fontId="1"/>
  </si>
  <si>
    <t>推進局</t>
    <rPh sb="0" eb="3">
      <t>スイシンキョク</t>
    </rPh>
    <phoneticPr fontId="1"/>
  </si>
  <si>
    <t>総合計画局</t>
    <rPh sb="0" eb="5">
      <t>ソウゴウケイカクキョク</t>
    </rPh>
    <phoneticPr fontId="1"/>
  </si>
  <si>
    <t>情報メディア
システム局</t>
    <rPh sb="0" eb="2">
      <t>ジョウホウ</t>
    </rPh>
    <rPh sb="11" eb="12">
      <t>キョク</t>
    </rPh>
    <phoneticPr fontId="1"/>
  </si>
  <si>
    <t>ステージ管理局</t>
    <rPh sb="4" eb="7">
      <t>カンリキョク</t>
    </rPh>
    <phoneticPr fontId="1"/>
  </si>
  <si>
    <t>本部企画局</t>
    <rPh sb="0" eb="4">
      <t>ホンブキカク</t>
    </rPh>
    <rPh sb="4" eb="5">
      <t>キョク</t>
    </rPh>
    <phoneticPr fontId="1"/>
  </si>
  <si>
    <t>全体</t>
    <rPh sb="0" eb="2">
      <t>ゼンタイ</t>
    </rPh>
    <phoneticPr fontId="1"/>
  </si>
  <si>
    <t>繰入金</t>
    <rPh sb="0" eb="3">
      <t>クリイレキン</t>
    </rPh>
    <phoneticPr fontId="1"/>
  </si>
  <si>
    <t>利息</t>
    <rPh sb="0" eb="2">
      <t>リソク</t>
    </rPh>
    <phoneticPr fontId="1"/>
  </si>
  <si>
    <t>学園祭学生分担金</t>
    <rPh sb="0" eb="8">
      <t>ガクエンサイガクセイブンタンキン</t>
    </rPh>
    <phoneticPr fontId="1"/>
  </si>
  <si>
    <t>構成員援助金</t>
    <rPh sb="0" eb="3">
      <t>コウセイイン</t>
    </rPh>
    <rPh sb="3" eb="6">
      <t>エンジョキン</t>
    </rPh>
    <phoneticPr fontId="1"/>
  </si>
  <si>
    <t>協賛金</t>
    <rPh sb="0" eb="3">
      <t>キョウサンキン</t>
    </rPh>
    <phoneticPr fontId="1"/>
  </si>
  <si>
    <t>筑波大学紫峰会基金</t>
    <rPh sb="0" eb="4">
      <t>ツクバダイガク</t>
    </rPh>
    <rPh sb="4" eb="5">
      <t>ムラサキ</t>
    </rPh>
    <rPh sb="5" eb="6">
      <t>ミネ</t>
    </rPh>
    <rPh sb="6" eb="7">
      <t>カイ</t>
    </rPh>
    <rPh sb="7" eb="9">
      <t>キキン</t>
    </rPh>
    <phoneticPr fontId="1"/>
  </si>
  <si>
    <t>茗渓会援助金</t>
    <rPh sb="0" eb="2">
      <t>メイケイ</t>
    </rPh>
    <rPh sb="2" eb="3">
      <t>カイ</t>
    </rPh>
    <rPh sb="3" eb="6">
      <t>エンジョキン</t>
    </rPh>
    <phoneticPr fontId="1"/>
  </si>
  <si>
    <t>雙峰祭公式グッズ販売</t>
    <rPh sb="0" eb="3">
      <t>ソウホウサイ</t>
    </rPh>
    <rPh sb="3" eb="5">
      <t>コウシキ</t>
    </rPh>
    <rPh sb="8" eb="10">
      <t>ハンバイ</t>
    </rPh>
    <phoneticPr fontId="1"/>
  </si>
  <si>
    <t>雙峰祭公式パンフレット販売収入</t>
    <rPh sb="6" eb="10">
      <t>ハンバイシュウニュウ</t>
    </rPh>
    <phoneticPr fontId="1"/>
  </si>
  <si>
    <t>調理企画からの収入</t>
    <rPh sb="0" eb="2">
      <t>チョウリ</t>
    </rPh>
    <rPh sb="2" eb="4">
      <t>キカク</t>
    </rPh>
    <rPh sb="7" eb="9">
      <t>シュウニュウ</t>
    </rPh>
    <phoneticPr fontId="1"/>
  </si>
  <si>
    <t>アーティスト招致企画チケット収入</t>
    <rPh sb="6" eb="8">
      <t>🫡</t>
    </rPh>
    <rPh sb="8" eb="10">
      <t xml:space="preserve">キカク </t>
    </rPh>
    <rPh sb="14" eb="16">
      <t>シュウニュウ</t>
    </rPh>
    <phoneticPr fontId="1"/>
  </si>
  <si>
    <t>謎解き脱出ゲーム参加費徴収</t>
  </si>
  <si>
    <t>ステージ出演料</t>
    <rPh sb="4" eb="7">
      <t>シュツエンリョウ</t>
    </rPh>
    <phoneticPr fontId="1"/>
  </si>
  <si>
    <t>プロモーション協力費</t>
    <rPh sb="7" eb="10">
      <t>キョウリョクヒ</t>
    </rPh>
    <phoneticPr fontId="1"/>
  </si>
  <si>
    <t>雑収入</t>
    <rPh sb="0" eb="3">
      <t>ザツシュウニュウ</t>
    </rPh>
    <phoneticPr fontId="1"/>
  </si>
  <si>
    <t>合計</t>
    <rPh sb="0" eb="2">
      <t>ゴウケイ</t>
    </rPh>
    <phoneticPr fontId="1"/>
  </si>
  <si>
    <t>消耗品器具費</t>
    <rPh sb="0" eb="3">
      <t>ショウモウヒン</t>
    </rPh>
    <rPh sb="3" eb="6">
      <t>キグヒ</t>
    </rPh>
    <phoneticPr fontId="1"/>
  </si>
  <si>
    <t>通信運搬費</t>
    <rPh sb="0" eb="5">
      <t>ツウシンウンパンヒ</t>
    </rPh>
    <phoneticPr fontId="1"/>
  </si>
  <si>
    <t>交通費</t>
    <rPh sb="0" eb="3">
      <t>コウツウヒ</t>
    </rPh>
    <phoneticPr fontId="1"/>
  </si>
  <si>
    <t>賃借料</t>
    <rPh sb="0" eb="3">
      <t>チンシャクリョウ</t>
    </rPh>
    <phoneticPr fontId="1"/>
  </si>
  <si>
    <t>外注費</t>
    <rPh sb="0" eb="3">
      <t>ガイチュウヒ</t>
    </rPh>
    <phoneticPr fontId="1"/>
  </si>
  <si>
    <t>謝礼費</t>
    <rPh sb="0" eb="3">
      <t>シャレイヒ</t>
    </rPh>
    <phoneticPr fontId="1"/>
  </si>
  <si>
    <t>広告宣伝費</t>
    <rPh sb="0" eb="5">
      <t>コウコクセンデンヒ</t>
    </rPh>
    <phoneticPr fontId="1"/>
  </si>
  <si>
    <t>支払保険料</t>
    <rPh sb="0" eb="5">
      <t>シハライホケンリョウ</t>
    </rPh>
    <phoneticPr fontId="1"/>
  </si>
  <si>
    <t>支払手数料</t>
    <rPh sb="0" eb="5">
      <t>シハライテスウリョウ</t>
    </rPh>
    <phoneticPr fontId="1"/>
  </si>
  <si>
    <t>雑費</t>
    <rPh sb="0" eb="2">
      <t>ザッピ</t>
    </rPh>
    <phoneticPr fontId="1"/>
  </si>
  <si>
    <t>予備費</t>
    <rPh sb="0" eb="3">
      <t>ヨビヒ</t>
    </rPh>
    <phoneticPr fontId="1"/>
  </si>
  <si>
    <t>前期繰越金</t>
    <rPh sb="0" eb="2">
      <t>ゼンキ</t>
    </rPh>
    <rPh sb="2" eb="5">
      <t>クリコシキン</t>
    </rPh>
    <phoneticPr fontId="1"/>
  </si>
  <si>
    <t>茗渓会援助金</t>
    <rPh sb="0" eb="3">
      <t>メイケイカイ</t>
    </rPh>
    <rPh sb="3" eb="6">
      <t>エンジョキン</t>
    </rPh>
    <phoneticPr fontId="1"/>
  </si>
  <si>
    <t>パンフレット販売収入</t>
    <rPh sb="6" eb="10">
      <t>ハンバイシュウニュウ</t>
    </rPh>
    <phoneticPr fontId="1"/>
  </si>
  <si>
    <t>アーティスト招致企画チケット収入</t>
    <rPh sb="6" eb="8">
      <t>ショウチ</t>
    </rPh>
    <rPh sb="8" eb="10">
      <t>キカク</t>
    </rPh>
    <rPh sb="14" eb="16">
      <t>シュウニュウ</t>
    </rPh>
    <phoneticPr fontId="1"/>
  </si>
  <si>
    <t>脱出企画参加費徴収</t>
    <rPh sb="0" eb="4">
      <t>ダッシュツキカク</t>
    </rPh>
    <rPh sb="4" eb="9">
      <t>サンカヒチョウシュウ</t>
    </rPh>
    <phoneticPr fontId="1"/>
  </si>
  <si>
    <t>収入総計</t>
    <rPh sb="0" eb="4">
      <t>シュウニュウソウケイ</t>
    </rPh>
    <phoneticPr fontId="1"/>
  </si>
  <si>
    <t>消耗品器具費</t>
    <rPh sb="0" eb="6">
      <t>ショウモウヒンキグヒ</t>
    </rPh>
    <phoneticPr fontId="1"/>
  </si>
  <si>
    <t xml:space="preserve"> - </t>
  </si>
  <si>
    <t>支払手数料</t>
    <rPh sb="0" eb="2">
      <t>シハライ</t>
    </rPh>
    <rPh sb="2" eb="5">
      <t>テスウリョウ</t>
    </rPh>
    <phoneticPr fontId="1"/>
  </si>
  <si>
    <t>雑損益</t>
    <rPh sb="0" eb="3">
      <t>ザツソンエキ</t>
    </rPh>
    <phoneticPr fontId="1"/>
  </si>
  <si>
    <t>当期繰越金</t>
    <rPh sb="0" eb="5">
      <t>トウキクリコシキン</t>
    </rPh>
    <phoneticPr fontId="1"/>
  </si>
  <si>
    <t>支出総計</t>
    <rPh sb="0" eb="4">
      <t>シシュツソウケイ</t>
    </rPh>
    <phoneticPr fontId="1"/>
  </si>
  <si>
    <t>2026年度予算</t>
    <rPh sb="4" eb="6">
      <t>ネンド</t>
    </rPh>
    <rPh sb="6" eb="8">
      <t>ヨサン</t>
    </rPh>
    <phoneticPr fontId="1"/>
  </si>
  <si>
    <t>2025年度決算</t>
    <rPh sb="4" eb="6">
      <t>ネンド</t>
    </rPh>
    <rPh sb="6" eb="8">
      <t>ケッサン</t>
    </rPh>
    <phoneticPr fontId="1"/>
  </si>
  <si>
    <t>（2026年度予算）－（2025年度決算）</t>
    <rPh sb="5" eb="7">
      <t>ネンド</t>
    </rPh>
    <rPh sb="7" eb="9">
      <t>ヨサン</t>
    </rPh>
    <rPh sb="16" eb="18">
      <t>ネンド</t>
    </rPh>
    <rPh sb="18" eb="20">
      <t>ケッサン</t>
    </rPh>
    <phoneticPr fontId="1"/>
  </si>
  <si>
    <t>筑波大学紫峰会基金</t>
    <rPh sb="0" eb="4">
      <t>ツクバダイガク</t>
    </rPh>
    <rPh sb="4" eb="5">
      <t>ムラサキ</t>
    </rPh>
    <rPh sb="5" eb="6">
      <t>ミネ</t>
    </rPh>
    <rPh sb="6" eb="9">
      <t>カイキキン</t>
    </rPh>
    <phoneticPr fontId="1"/>
  </si>
  <si>
    <t>雙峰祭公式パンフレット販売収入</t>
  </si>
  <si>
    <t>収入の部比較詳細</t>
    <rPh sb="0" eb="2">
      <t>シュウニュウ</t>
    </rPh>
    <rPh sb="3" eb="4">
      <t>ブ</t>
    </rPh>
    <rPh sb="4" eb="8">
      <t>ヒカクショウサイ</t>
    </rPh>
    <phoneticPr fontId="1"/>
  </si>
  <si>
    <t>増額</t>
    <rPh sb="0" eb="2">
      <t>ゾウガク</t>
    </rPh>
    <phoneticPr fontId="1"/>
  </si>
  <si>
    <t>貯金額が増加したため</t>
    <rPh sb="0" eb="3">
      <t>チョキンガク</t>
    </rPh>
    <rPh sb="4" eb="6">
      <t>ゾウカ</t>
    </rPh>
    <phoneticPr fontId="1"/>
  </si>
  <si>
    <t>減額</t>
    <rPh sb="0" eb="2">
      <t>ゲンガク</t>
    </rPh>
    <phoneticPr fontId="1"/>
  </si>
  <si>
    <t>前年度は集金率が91％だったが、予算では90％で仮定しているため</t>
    <rPh sb="0" eb="3">
      <t>ゼンネンド</t>
    </rPh>
    <rPh sb="4" eb="7">
      <t>シュウキンリツ</t>
    </rPh>
    <rPh sb="16" eb="18">
      <t>ヨサン</t>
    </rPh>
    <rPh sb="24" eb="26">
      <t>カテイ</t>
    </rPh>
    <phoneticPr fontId="1"/>
  </si>
  <si>
    <t>広報に力を入れるため</t>
    <rPh sb="0" eb="2">
      <t>コウホウ</t>
    </rPh>
    <rPh sb="3" eb="4">
      <t>チカラ</t>
    </rPh>
    <rPh sb="5" eb="6">
      <t>イ</t>
    </rPh>
    <phoneticPr fontId="1"/>
  </si>
  <si>
    <t>クラウドファンディングを行わないため</t>
    <rPh sb="12" eb="13">
      <t>オコナ</t>
    </rPh>
    <phoneticPr fontId="1"/>
  </si>
  <si>
    <t>同額</t>
    <rPh sb="0" eb="2">
      <t>ドウガク</t>
    </rPh>
    <phoneticPr fontId="1"/>
  </si>
  <si>
    <t>昨年度と同様</t>
    <rPh sb="0" eb="3">
      <t>サクネンド</t>
    </rPh>
    <rPh sb="4" eb="6">
      <t>ドウヨウ</t>
    </rPh>
    <phoneticPr fontId="1"/>
  </si>
  <si>
    <t>昨年度と比べて種類や数を増やすため</t>
    <rPh sb="0" eb="3">
      <t>サクネンド</t>
    </rPh>
    <rPh sb="4" eb="5">
      <t>クラ</t>
    </rPh>
    <rPh sb="7" eb="9">
      <t>シュルイ</t>
    </rPh>
    <rPh sb="10" eb="11">
      <t>カズ</t>
    </rPh>
    <rPh sb="12" eb="13">
      <t>フ</t>
    </rPh>
    <phoneticPr fontId="1"/>
  </si>
  <si>
    <t>昨年度から部数を減らすため</t>
    <rPh sb="0" eb="3">
      <t>サクネンド</t>
    </rPh>
    <rPh sb="5" eb="7">
      <t>ブスウ</t>
    </rPh>
    <rPh sb="8" eb="9">
      <t>ヘ</t>
    </rPh>
    <phoneticPr fontId="1"/>
  </si>
  <si>
    <t>企画数が増加する見込みのため</t>
    <rPh sb="0" eb="3">
      <t>キカクスウ</t>
    </rPh>
    <rPh sb="4" eb="6">
      <t>ゾウカ</t>
    </rPh>
    <phoneticPr fontId="1"/>
  </si>
  <si>
    <t>アーティスト招致企画チケット収入</t>
    <rPh sb="6" eb="10">
      <t xml:space="preserve">ショウチキカク </t>
    </rPh>
    <rPh sb="14" eb="16">
      <t>シュウニュウ</t>
    </rPh>
    <phoneticPr fontId="1"/>
  </si>
  <si>
    <t>昨年度よりも売上が増加することが見込まれるため</t>
    <rPh sb="0" eb="3">
      <t>サクネンド</t>
    </rPh>
    <rPh sb="6" eb="8">
      <t>ウリアゲ</t>
    </rPh>
    <rPh sb="9" eb="11">
      <t>ゾウカ</t>
    </rPh>
    <rPh sb="16" eb="18">
      <t>ミコ</t>
    </rPh>
    <phoneticPr fontId="1"/>
  </si>
  <si>
    <t>定員制となり昨年度よりも参加者が減少する見込みのため</t>
    <rPh sb="0" eb="2">
      <t>テイイン</t>
    </rPh>
    <rPh sb="2" eb="3">
      <t>セイ</t>
    </rPh>
    <rPh sb="6" eb="9">
      <t>サクネンド</t>
    </rPh>
    <rPh sb="12" eb="15">
      <t>サンカシャ</t>
    </rPh>
    <rPh sb="16" eb="18">
      <t>ゲンショウ</t>
    </rPh>
    <rPh sb="20" eb="22">
      <t>ミコ</t>
    </rPh>
    <phoneticPr fontId="1"/>
  </si>
  <si>
    <t>協賛数が減少したため</t>
    <rPh sb="0" eb="2">
      <t>キョウサン</t>
    </rPh>
    <rPh sb="2" eb="3">
      <t>スウ</t>
    </rPh>
    <rPh sb="4" eb="6">
      <t>ゲンショウ</t>
    </rPh>
    <phoneticPr fontId="1"/>
  </si>
  <si>
    <t>毎年見込めるものではないため</t>
    <rPh sb="0" eb="2">
      <t>マイトシ</t>
    </rPh>
    <rPh sb="2" eb="4">
      <t>ミコ</t>
    </rPh>
    <phoneticPr fontId="1"/>
  </si>
  <si>
    <t>外注費</t>
    <rPh sb="0" eb="2">
      <t>ガイチュウ</t>
    </rPh>
    <rPh sb="2" eb="3">
      <t>ヒ</t>
    </rPh>
    <phoneticPr fontId="1"/>
  </si>
  <si>
    <t>支出の部比較詳細</t>
    <rPh sb="0" eb="2">
      <t>シシュツ</t>
    </rPh>
    <rPh sb="3" eb="4">
      <t>ブ</t>
    </rPh>
    <rPh sb="4" eb="8">
      <t>ヒカクショウサイ</t>
    </rPh>
    <phoneticPr fontId="1"/>
  </si>
  <si>
    <t>壊れてしまい購入するものが多いため</t>
    <rPh sb="0" eb="1">
      <t>コワ</t>
    </rPh>
    <rPh sb="6" eb="8">
      <t>コウニュウ</t>
    </rPh>
    <rPh sb="13" eb="14">
      <t>オオ</t>
    </rPh>
    <phoneticPr fontId="1"/>
  </si>
  <si>
    <t>契約するadobeライセンス数が増加したため</t>
    <rPh sb="0" eb="2">
      <t>ケイヤク</t>
    </rPh>
    <rPh sb="14" eb="15">
      <t>スウ</t>
    </rPh>
    <rPh sb="16" eb="18">
      <t>ゾウカ</t>
    </rPh>
    <phoneticPr fontId="1"/>
  </si>
  <si>
    <t>レンタカーを借りる数が増加したため</t>
    <rPh sb="6" eb="7">
      <t>カ</t>
    </rPh>
    <rPh sb="9" eb="10">
      <t>カズ</t>
    </rPh>
    <rPh sb="11" eb="13">
      <t>ゾウカ</t>
    </rPh>
    <phoneticPr fontId="1"/>
  </si>
  <si>
    <t>賃借する物品数が増えたため</t>
    <rPh sb="0" eb="2">
      <t>チンシャク</t>
    </rPh>
    <rPh sb="4" eb="6">
      <t>ブッピン</t>
    </rPh>
    <rPh sb="6" eb="7">
      <t>スウ</t>
    </rPh>
    <rPh sb="8" eb="9">
      <t>フ</t>
    </rPh>
    <phoneticPr fontId="1"/>
  </si>
  <si>
    <t>昨年度に比べて学園祭の規模を拡大するため</t>
    <rPh sb="0" eb="3">
      <t>サクネンド</t>
    </rPh>
    <rPh sb="4" eb="5">
      <t>クラ</t>
    </rPh>
    <rPh sb="7" eb="9">
      <t xml:space="preserve">ガクエン </t>
    </rPh>
    <rPh sb="9" eb="10">
      <t>ソウホウサイ</t>
    </rPh>
    <rPh sb="11" eb="13">
      <t>キボ</t>
    </rPh>
    <rPh sb="14" eb="16">
      <t>カクダイ</t>
    </rPh>
    <phoneticPr fontId="1"/>
  </si>
  <si>
    <t>昨年度に比べて雙峰祭オフィシャルポスターの印刷部数を減らすため</t>
    <rPh sb="7" eb="9">
      <t xml:space="preserve">フタミネ </t>
    </rPh>
    <rPh sb="9" eb="10">
      <t xml:space="preserve">マツリ </t>
    </rPh>
    <phoneticPr fontId="1"/>
  </si>
  <si>
    <t>契約する保険の種類が増加するため</t>
    <rPh sb="0" eb="2">
      <t>ケイヤク</t>
    </rPh>
    <rPh sb="4" eb="6">
      <t>ホケン</t>
    </rPh>
    <rPh sb="7" eb="9">
      <t>シュルイ</t>
    </rPh>
    <rPh sb="10" eb="12">
      <t>ゾウカ</t>
    </rPh>
    <phoneticPr fontId="1"/>
  </si>
  <si>
    <t>未確定分を含むため</t>
  </si>
  <si>
    <t>4.収入の部</t>
    <rPh sb="2" eb="4">
      <t>シュウニュウ</t>
    </rPh>
    <rPh sb="5" eb="6">
      <t>ブ</t>
    </rPh>
    <phoneticPr fontId="1"/>
  </si>
  <si>
    <t>広報宣伝局</t>
    <rPh sb="0" eb="4">
      <t>コウホウセンデン</t>
    </rPh>
    <rPh sb="4" eb="5">
      <t>キョク</t>
    </rPh>
    <phoneticPr fontId="1"/>
  </si>
  <si>
    <t>総合計画局</t>
    <rPh sb="0" eb="4">
      <t>ソウゴウケイカク</t>
    </rPh>
    <rPh sb="4" eb="5">
      <t>キョク</t>
    </rPh>
    <phoneticPr fontId="1"/>
  </si>
  <si>
    <t>情報メディアシステム局</t>
    <rPh sb="0" eb="2">
      <t>ジョウホウ</t>
    </rPh>
    <rPh sb="10" eb="11">
      <t>キョク</t>
    </rPh>
    <phoneticPr fontId="1"/>
  </si>
  <si>
    <t>本部企画局</t>
    <rPh sb="0" eb="5">
      <t>ホンブキカクキョク</t>
    </rPh>
    <phoneticPr fontId="1"/>
  </si>
  <si>
    <t>構成員援助金</t>
    <rPh sb="0" eb="6">
      <t>コウセイインエンジョキン</t>
    </rPh>
    <phoneticPr fontId="1"/>
  </si>
  <si>
    <t>筑波大学紫峰会基金</t>
    <rPh sb="0" eb="4">
      <t>ツクバダイガク</t>
    </rPh>
    <rPh sb="4" eb="7">
      <t>シホウカイ</t>
    </rPh>
    <rPh sb="7" eb="9">
      <t>キキン</t>
    </rPh>
    <phoneticPr fontId="1"/>
  </si>
  <si>
    <t>茗渓会援助金</t>
    <phoneticPr fontId="1"/>
  </si>
  <si>
    <t>雙峰祭公式グッズ販売</t>
    <phoneticPr fontId="1"/>
  </si>
  <si>
    <t>調理企画からの収入</t>
    <phoneticPr fontId="1"/>
  </si>
  <si>
    <t>アーティスト招致企画チケット収入</t>
    <rPh sb="6" eb="10">
      <t>ショウチキカク</t>
    </rPh>
    <phoneticPr fontId="1"/>
  </si>
  <si>
    <t>プロモーション協力費</t>
  </si>
  <si>
    <t>雑収入</t>
    <rPh sb="0" eb="3">
      <t>ザッシュウニュウ</t>
    </rPh>
    <phoneticPr fontId="1"/>
  </si>
  <si>
    <t>-</t>
    <phoneticPr fontId="1"/>
  </si>
  <si>
    <t>過去の決算資料、現在の金利から予測。</t>
    <rPh sb="0" eb="2">
      <t>カコ</t>
    </rPh>
    <rPh sb="3" eb="5">
      <t>ケッサン</t>
    </rPh>
    <rPh sb="5" eb="7">
      <t>シリョウ</t>
    </rPh>
    <rPh sb="8" eb="10">
      <t>ゲンザイ</t>
    </rPh>
    <rPh sb="11" eb="13">
      <t>キンリ</t>
    </rPh>
    <rPh sb="15" eb="17">
      <t>ヨソク</t>
    </rPh>
    <phoneticPr fontId="1"/>
  </si>
  <si>
    <t>学園祭学生分担金</t>
    <rPh sb="0" eb="2">
      <t>ガクエン</t>
    </rPh>
    <rPh sb="2" eb="3">
      <t>サイ</t>
    </rPh>
    <rPh sb="3" eb="5">
      <t>ガクセイ</t>
    </rPh>
    <rPh sb="5" eb="8">
      <t>ブンタンキン</t>
    </rPh>
    <phoneticPr fontId="1"/>
  </si>
  <si>
    <t>学群新入生および編入生から集金する。</t>
    <rPh sb="0" eb="2">
      <t>ガクグン</t>
    </rPh>
    <rPh sb="2" eb="5">
      <t>シンニュウセイ</t>
    </rPh>
    <rPh sb="8" eb="11">
      <t>ヘンニュウセイ</t>
    </rPh>
    <rPh sb="13" eb="15">
      <t>シュウキン</t>
    </rPh>
    <phoneticPr fontId="1"/>
  </si>
  <si>
    <t>2026年度新入生および編入生数2277*600*0.90+2025年度以前の預かり金=1229580+3791145で算出した。</t>
  </si>
  <si>
    <t>構成員援助金</t>
    <rPh sb="0" eb="3">
      <t>コウセイイン</t>
    </rPh>
    <rPh sb="3" eb="5">
      <t>エンジョ</t>
    </rPh>
    <rPh sb="5" eb="6">
      <t>キン</t>
    </rPh>
    <phoneticPr fontId="1"/>
  </si>
  <si>
    <t>大学の先生方、大学職員の方からの寄付金</t>
    <rPh sb="3" eb="6">
      <t>センセイ</t>
    </rPh>
    <rPh sb="7" eb="9">
      <t>ダイガク</t>
    </rPh>
    <phoneticPr fontId="1"/>
  </si>
  <si>
    <t>協賛金</t>
    <rPh sb="0" eb="2">
      <t>キョウサン</t>
    </rPh>
    <rPh sb="2" eb="3">
      <t>キン</t>
    </rPh>
    <phoneticPr fontId="1"/>
  </si>
  <si>
    <t>一般協賛として雙峰祭公式パンフレット協賛、雙峰祭公式Web協賛、CM協賛、ステージ協賛、企団連協賛、ステ組協賛、雙峰祭公式SNS協賛、雙峰祭オフィシャルポスター協賛、配信バナー協賛、登録型協賛、ブース協賛を実施する。また、特殊協賛として構成員援助金、個人協賛を実施する。</t>
    <phoneticPr fontId="1"/>
  </si>
  <si>
    <t>　1．一般協賛</t>
    <rPh sb="3" eb="7">
      <t>イッパンキョウサン</t>
    </rPh>
    <phoneticPr fontId="1"/>
  </si>
  <si>
    <t>2026年度と同様もしくはそれに近い形態で開催された直近3回の学園祭における協賛金の平均をとる。</t>
    <rPh sb="4" eb="6">
      <t>ネンド</t>
    </rPh>
    <rPh sb="7" eb="9">
      <t>ドウヨウ</t>
    </rPh>
    <rPh sb="16" eb="17">
      <t>チカ</t>
    </rPh>
    <rPh sb="18" eb="20">
      <t>ケイタイ</t>
    </rPh>
    <rPh sb="21" eb="23">
      <t>カイサイ</t>
    </rPh>
    <rPh sb="26" eb="28">
      <t>チョッキン</t>
    </rPh>
    <rPh sb="29" eb="30">
      <t>カイ</t>
    </rPh>
    <rPh sb="31" eb="33">
      <t xml:space="preserve">ガクエン </t>
    </rPh>
    <rPh sb="33" eb="34">
      <t>ソウホウサイ</t>
    </rPh>
    <rPh sb="38" eb="41">
      <t>キョウサンキン</t>
    </rPh>
    <rPh sb="42" eb="44">
      <t>ヘイキン</t>
    </rPh>
    <phoneticPr fontId="1"/>
  </si>
  <si>
    <r>
      <rPr>
        <sz val="11"/>
        <color rgb="FF000000"/>
        <rFont val="游ゴシック"/>
        <family val="3"/>
        <charset val="128"/>
        <scheme val="minor"/>
      </rPr>
      <t>新型コロナウイルス感染症拡大による社会状況の変化も落ち着き、学園祭の開催状況も安定してきたことから2023年度と2024年度には平均協賛金は数値を変更せず平均協賛金を算出する。（一般協賛に限る）</t>
    </r>
    <r>
      <rPr>
        <sz val="11"/>
        <color rgb="FF000000"/>
        <rFont val="Arial"/>
        <family val="2"/>
      </rPr>
      <t> </t>
    </r>
    <rPh sb="53" eb="55">
      <t xml:space="preserve">ネンド </t>
    </rPh>
    <phoneticPr fontId="1"/>
  </si>
  <si>
    <t>　　1)雙峰祭公式パンフレット協賛</t>
    <phoneticPr fontId="1"/>
  </si>
  <si>
    <t>雙峰祭公式パンフレットに社名・企業ロゴ等を掲示する対価として協賛金を得る。</t>
  </si>
  <si>
    <t>雙峰祭公式パンフレットの発行部数によって金額設定を変動させる可能性がある。</t>
    <rPh sb="7" eb="11">
      <t>ハッコウブスウ</t>
    </rPh>
    <rPh sb="15" eb="19">
      <t>キンガクセッテイ</t>
    </rPh>
    <rPh sb="20" eb="22">
      <t>ヘンドウ</t>
    </rPh>
    <rPh sb="25" eb="28">
      <t>カノウセイ</t>
    </rPh>
    <phoneticPr fontId="1"/>
  </si>
  <si>
    <t>　　2）雙峰祭公式Web協賛</t>
    <phoneticPr fontId="1"/>
  </si>
  <si>
    <t>雙峰祭公式Webサイトに社名・企業ロゴ等の広告を掲示する対価として協賛金を得る。</t>
    <phoneticPr fontId="1"/>
  </si>
  <si>
    <t>　　3）CM協賛</t>
    <rPh sb="6" eb="8">
      <t>キョウサン</t>
    </rPh>
    <phoneticPr fontId="1"/>
  </si>
  <si>
    <t>学園祭当日、雙峰祭公式生配信Webサイトで配信するUNITEDステージの配信に企業CMを挿入して放映する対価として協賛金を得る。</t>
    <rPh sb="6" eb="8">
      <t xml:space="preserve">コウシキ </t>
    </rPh>
    <phoneticPr fontId="1"/>
  </si>
  <si>
    <t>　　4）ステージ協賛</t>
    <rPh sb="8" eb="10">
      <t>キョウサン</t>
    </rPh>
    <phoneticPr fontId="1"/>
  </si>
  <si>
    <t>学園祭当日、UNITEDステージや大学会館に社名・企業ロゴ等の広告パネルを掲示する対価として協賛金を得る。</t>
    <phoneticPr fontId="1"/>
  </si>
  <si>
    <t xml:space="preserve">        5)企団連協賛</t>
    <phoneticPr fontId="1"/>
  </si>
  <si>
    <t>企画団体責任者連絡集会（企団連）において、出席者に対して企業のパンフレット等を配布する対価として協賛金を得る。</t>
    <phoneticPr fontId="1"/>
  </si>
  <si>
    <t xml:space="preserve">        6)ステ組協賛</t>
    <rPh sb="12" eb="13">
      <t>クミ</t>
    </rPh>
    <rPh sb="13" eb="15">
      <t>キョウ</t>
    </rPh>
    <phoneticPr fontId="1"/>
  </si>
  <si>
    <t xml:space="preserve">ステージ組合（ステ組）において、ステージ企画に参加する学生団体に対して企団連協賛と同様の方法で協賛金を得る。 </t>
  </si>
  <si>
    <t xml:space="preserve">        7)雙峰祭公式SNS協賛</t>
  </si>
  <si>
    <t>学実委が運営する公式SNS（X、及びInstagram）において企業の情報を投稿することの対価として協賛金を得る。</t>
    <rPh sb="0" eb="1">
      <t>ガク</t>
    </rPh>
    <phoneticPr fontId="1"/>
  </si>
  <si>
    <t xml:space="preserve">        8)雙峰祭オフィシャルポスター協賛</t>
    <phoneticPr fontId="1"/>
  </si>
  <si>
    <t>雙峰祭オフィシャルポスターに企業の情報を掲載する。ポスターは10月上旬～雙峰祭までの間、筑波大学構内や関係校、ご協力いただいている周辺のお店、TXつくば駅、守谷駅に掲示する予定。</t>
    <phoneticPr fontId="1"/>
  </si>
  <si>
    <t xml:space="preserve">        9)配信バナー協賛</t>
    <rPh sb="10" eb="12">
      <t>ハイセィ</t>
    </rPh>
    <phoneticPr fontId="1"/>
  </si>
  <si>
    <t>雙峰祭公式生配信WebサイトでUNITEDステージの企画を配信中に、ご協賛頂いた企業様のロゴをバナーとして挿入する。</t>
    <rPh sb="0" eb="2">
      <t xml:space="preserve">コウシキ </t>
    </rPh>
    <phoneticPr fontId="1"/>
  </si>
  <si>
    <t xml:space="preserve">        10)登録型協賛</t>
    <rPh sb="11" eb="16">
      <t>トウロク</t>
    </rPh>
    <phoneticPr fontId="1"/>
  </si>
  <si>
    <t>企業等が展開するサービスに学実委が登録する対価として協賛金を得る。得られる協賛金額は企業の提示による。</t>
    <rPh sb="13" eb="16">
      <t>ガクジツイ</t>
    </rPh>
    <phoneticPr fontId="1"/>
  </si>
  <si>
    <t xml:space="preserve">        11)ブース協賛</t>
    <rPh sb="14" eb="16">
      <t>キョウサン</t>
    </rPh>
    <phoneticPr fontId="1"/>
  </si>
  <si>
    <t xml:space="preserve">屋内または屋外の場所を用意し企業にブースを企画していただく。 </t>
    <phoneticPr fontId="1"/>
  </si>
  <si>
    <t>屋外ブースに関しては、雨天時には一部返金対応を行う可能性がある。</t>
  </si>
  <si>
    <t>　2．特殊協賛</t>
  </si>
  <si>
    <t>　　1)構成員援助金</t>
    <rPh sb="4" eb="6">
      <t xml:space="preserve">コウセイン </t>
    </rPh>
    <rPh sb="6" eb="7">
      <t xml:space="preserve">イン </t>
    </rPh>
    <rPh sb="7" eb="10">
      <t xml:space="preserve">エンジョキン </t>
    </rPh>
    <phoneticPr fontId="1"/>
  </si>
  <si>
    <t>筑波大学内の教職員に対して、協賛金を得る。</t>
    <rPh sb="0" eb="4">
      <t>ツクバダイガク</t>
    </rPh>
    <rPh sb="4" eb="5">
      <t>ナイガイ</t>
    </rPh>
    <rPh sb="6" eb="9">
      <t xml:space="preserve">キョウショクイン </t>
    </rPh>
    <rPh sb="10" eb="11">
      <t>タイ</t>
    </rPh>
    <rPh sb="14" eb="17">
      <t>キョウサンキン</t>
    </rPh>
    <rPh sb="18" eb="19">
      <t>エ</t>
    </rPh>
    <phoneticPr fontId="1"/>
  </si>
  <si>
    <t>　　2)個人協賛</t>
    <rPh sb="4" eb="8">
      <t xml:space="preserve">コジンキョウサン </t>
    </rPh>
    <phoneticPr fontId="1"/>
  </si>
  <si>
    <t>筑波大学内外の個人に対して、協賛金を得る。</t>
    <rPh sb="0" eb="4">
      <t>ツクバダイガク</t>
    </rPh>
    <rPh sb="4" eb="6">
      <t>ナイガイ</t>
    </rPh>
    <rPh sb="7" eb="9">
      <t>コジン</t>
    </rPh>
    <rPh sb="10" eb="11">
      <t>タイ</t>
    </rPh>
    <rPh sb="14" eb="17">
      <t>キョウサンキン</t>
    </rPh>
    <rPh sb="18" eb="19">
      <t>エ</t>
    </rPh>
    <phoneticPr fontId="1"/>
  </si>
  <si>
    <t>今年度の渉外局の収入予測詳細は以下の通りである。</t>
    <rPh sb="0" eb="3">
      <t>コンネンド</t>
    </rPh>
    <rPh sb="4" eb="6">
      <t>ショウガイ</t>
    </rPh>
    <rPh sb="6" eb="7">
      <t>キョク</t>
    </rPh>
    <rPh sb="8" eb="10">
      <t>シュウニュウ</t>
    </rPh>
    <rPh sb="10" eb="12">
      <t>ヨソク</t>
    </rPh>
    <rPh sb="12" eb="14">
      <t>ショウサイ</t>
    </rPh>
    <rPh sb="15" eb="17">
      <t>イカ</t>
    </rPh>
    <rPh sb="18" eb="19">
      <t>トオ</t>
    </rPh>
    <phoneticPr fontId="1"/>
  </si>
  <si>
    <t>協賛形態</t>
    <rPh sb="0" eb="2">
      <t>キョウサン</t>
    </rPh>
    <rPh sb="2" eb="4">
      <t>ケイタイ</t>
    </rPh>
    <phoneticPr fontId="1"/>
  </si>
  <si>
    <t>予想収入金額</t>
    <rPh sb="0" eb="2">
      <t>ヨソウ</t>
    </rPh>
    <rPh sb="2" eb="4">
      <t>シュウニュウ</t>
    </rPh>
    <rPh sb="4" eb="6">
      <t>キンガク</t>
    </rPh>
    <phoneticPr fontId="1"/>
  </si>
  <si>
    <t>雙峰祭公式パンフレット協賛</t>
  </si>
  <si>
    <t>雙峰祭公式Web協賛</t>
  </si>
  <si>
    <t>CM協賛</t>
    <rPh sb="2" eb="4">
      <t>キョウサン</t>
    </rPh>
    <phoneticPr fontId="1"/>
  </si>
  <si>
    <t>ステージ協賛</t>
    <rPh sb="4" eb="6">
      <t>キョウサン</t>
    </rPh>
    <phoneticPr fontId="1"/>
  </si>
  <si>
    <t>企団連協賛・ステ組協賛</t>
    <rPh sb="0" eb="3">
      <t>キダンレン</t>
    </rPh>
    <rPh sb="3" eb="5">
      <t>キョウサン</t>
    </rPh>
    <rPh sb="8" eb="9">
      <t>クミ</t>
    </rPh>
    <rPh sb="9" eb="11">
      <t>キョウサン</t>
    </rPh>
    <phoneticPr fontId="1"/>
  </si>
  <si>
    <t>雙峰祭公式SNS協賛</t>
  </si>
  <si>
    <t>雙峰祭オフィシャルポスター協賛</t>
    <rPh sb="10" eb="12">
      <t>キョウサン</t>
    </rPh>
    <phoneticPr fontId="1"/>
  </si>
  <si>
    <t>配信バナー協賛</t>
    <rPh sb="0" eb="2">
      <t>ハイシン</t>
    </rPh>
    <rPh sb="5" eb="7">
      <t>キョウサン</t>
    </rPh>
    <phoneticPr fontId="1"/>
  </si>
  <si>
    <t>登録型協賛</t>
    <rPh sb="0" eb="3">
      <t>トウロクガタ</t>
    </rPh>
    <rPh sb="3" eb="5">
      <t>キョウサン</t>
    </rPh>
    <phoneticPr fontId="1"/>
  </si>
  <si>
    <t>ブース協賛</t>
    <rPh sb="3" eb="5">
      <t>キョウサン</t>
    </rPh>
    <phoneticPr fontId="1"/>
  </si>
  <si>
    <t>個人協賛</t>
    <rPh sb="0" eb="4">
      <t>コジンキョウサン</t>
    </rPh>
    <phoneticPr fontId="1"/>
  </si>
  <si>
    <t>雙峰祭公式グッズ販売</t>
  </si>
  <si>
    <t>雙峰祭公式グッズ詳細</t>
  </si>
  <si>
    <t>販売品名</t>
    <rPh sb="0" eb="2">
      <t>ビコウ</t>
    </rPh>
    <phoneticPr fontId="1"/>
  </si>
  <si>
    <t>販売価格</t>
    <rPh sb="0" eb="4">
      <t>ハンバイカカク</t>
    </rPh>
    <phoneticPr fontId="1"/>
  </si>
  <si>
    <t>販売価格合計</t>
    <rPh sb="0" eb="6">
      <t>ハンバイカカクゴウケイ</t>
    </rPh>
    <phoneticPr fontId="1"/>
  </si>
  <si>
    <t>原価(/個）</t>
    <rPh sb="0" eb="2">
      <t>ゲンカ</t>
    </rPh>
    <rPh sb="4" eb="5">
      <t>コ</t>
    </rPh>
    <phoneticPr fontId="1"/>
  </si>
  <si>
    <t>利益（/個）</t>
    <rPh sb="0" eb="2">
      <t>リエキ</t>
    </rPh>
    <rPh sb="4" eb="5">
      <t>コ</t>
    </rPh>
    <phoneticPr fontId="1"/>
  </si>
  <si>
    <t>利益</t>
    <rPh sb="0" eb="2">
      <t>リエキ</t>
    </rPh>
    <phoneticPr fontId="1"/>
  </si>
  <si>
    <t>販売内容</t>
  </si>
  <si>
    <t>ステッカー</t>
    <phoneticPr fontId="1"/>
  </si>
  <si>
    <t>全セット</t>
    <rPh sb="0" eb="1">
      <t xml:space="preserve">ゼン </t>
    </rPh>
    <phoneticPr fontId="1"/>
  </si>
  <si>
    <t>ステッカー1種・缶バッジ1種・クリアファイル・キーホルダー・ぬいぐるみキーホルダー・トートバッグ・タオルハンカチ・パスケース・そぽたんの動く耳帽子・ぷくぷくシール</t>
    <rPh sb="5" eb="6">
      <t xml:space="preserve">１シュ </t>
    </rPh>
    <rPh sb="7" eb="8">
      <t>・</t>
    </rPh>
    <rPh sb="68" eb="69">
      <t xml:space="preserve">ウゴク </t>
    </rPh>
    <rPh sb="70" eb="71">
      <t xml:space="preserve">ミミ </t>
    </rPh>
    <rPh sb="71" eb="73">
      <t xml:space="preserve">ボウシ </t>
    </rPh>
    <phoneticPr fontId="1"/>
  </si>
  <si>
    <t>缶バッジ</t>
    <rPh sb="0" eb="1">
      <t xml:space="preserve">カンバッジ </t>
    </rPh>
    <phoneticPr fontId="1"/>
  </si>
  <si>
    <t>ステッカー＆缶バッジセットA</t>
    <rPh sb="6" eb="7">
      <t xml:space="preserve">カンバッジ </t>
    </rPh>
    <phoneticPr fontId="1"/>
  </si>
  <si>
    <t>ステッカー1種・缶バッジ１種</t>
    <rPh sb="8" eb="9">
      <t xml:space="preserve">カンバッジ </t>
    </rPh>
    <phoneticPr fontId="1"/>
  </si>
  <si>
    <t>クリアファイル</t>
    <phoneticPr fontId="1"/>
  </si>
  <si>
    <t>ステッカー＆缶バッジセットB</t>
    <rPh sb="6" eb="7">
      <t xml:space="preserve">カンバッジ </t>
    </rPh>
    <phoneticPr fontId="1"/>
  </si>
  <si>
    <t>キーホルダー</t>
    <phoneticPr fontId="1"/>
  </si>
  <si>
    <t>復刻ガチャ</t>
    <rPh sb="0" eb="2">
      <t xml:space="preserve">フッコク </t>
    </rPh>
    <phoneticPr fontId="1"/>
  </si>
  <si>
    <t>2025年ファイル・2025年ボールペン・2025年ノート・2024年ファイル・2024年付箋・2021年トートバッグ</t>
    <rPh sb="4" eb="5">
      <t xml:space="preserve">ネン </t>
    </rPh>
    <rPh sb="14" eb="15">
      <t xml:space="preserve">ネン </t>
    </rPh>
    <rPh sb="25" eb="26">
      <t xml:space="preserve">ネン </t>
    </rPh>
    <rPh sb="34" eb="35">
      <t xml:space="preserve">ネン </t>
    </rPh>
    <rPh sb="44" eb="45">
      <t xml:space="preserve">ネン </t>
    </rPh>
    <rPh sb="45" eb="47">
      <t xml:space="preserve">フセン </t>
    </rPh>
    <rPh sb="52" eb="53">
      <t xml:space="preserve">ネン </t>
    </rPh>
    <phoneticPr fontId="1"/>
  </si>
  <si>
    <t>ぬいぐるみキーホルダー</t>
    <phoneticPr fontId="1"/>
  </si>
  <si>
    <t>トートバッグ</t>
    <phoneticPr fontId="1"/>
  </si>
  <si>
    <t>タオルハンカチ</t>
    <phoneticPr fontId="1"/>
  </si>
  <si>
    <t>パスケース</t>
    <phoneticPr fontId="1"/>
  </si>
  <si>
    <t>そぽたんの動く耳帽子</t>
    <rPh sb="5" eb="6">
      <t xml:space="preserve">ウゴク </t>
    </rPh>
    <rPh sb="7" eb="10">
      <t xml:space="preserve">ミミボウシ </t>
    </rPh>
    <phoneticPr fontId="1"/>
  </si>
  <si>
    <t>ぷくぷくシール</t>
    <phoneticPr fontId="1"/>
  </si>
  <si>
    <t>ステッカー＆缶バッジセットAorB</t>
    <rPh sb="6" eb="7">
      <t xml:space="preserve">カンバッジ </t>
    </rPh>
    <phoneticPr fontId="1"/>
  </si>
  <si>
    <t>合計</t>
  </si>
  <si>
    <t>復刻ガチャ</t>
    <rPh sb="0" eb="2">
      <t xml:space="preserve">フッコクガチャ </t>
    </rPh>
    <phoneticPr fontId="1"/>
  </si>
  <si>
    <t>昨年度以前の商品を使用するため原価は０円とする。</t>
  </si>
  <si>
    <t>1部200円として3,000部販売するとする。</t>
    <phoneticPr fontId="1"/>
  </si>
  <si>
    <t>調理企画1団体ごとに5,000円を集金し、ガスボンベ１本あたり5,000円を集金する。(ガスボンベを1つ貸し出すごとにガスボンベの充填・検査代・新容器代・ゴムホース代がかかるため、合わせて5,000円と設定している）</t>
    <rPh sb="27" eb="28">
      <t>ポン</t>
    </rPh>
    <rPh sb="52" eb="53">
      <t xml:space="preserve">カシダス </t>
    </rPh>
    <rPh sb="65" eb="67">
      <t xml:space="preserve">ジュウテン </t>
    </rPh>
    <rPh sb="68" eb="70">
      <t xml:space="preserve">ケンサ </t>
    </rPh>
    <rPh sb="70" eb="71">
      <t xml:space="preserve">ダイ </t>
    </rPh>
    <rPh sb="72" eb="73">
      <t>🆕</t>
    </rPh>
    <rPh sb="73" eb="75">
      <t xml:space="preserve">ヨウキ </t>
    </rPh>
    <rPh sb="75" eb="76">
      <t xml:space="preserve">ダイ </t>
    </rPh>
    <rPh sb="82" eb="83">
      <t xml:space="preserve">ダイ </t>
    </rPh>
    <rPh sb="90" eb="91">
      <t xml:space="preserve">アワセテ </t>
    </rPh>
    <rPh sb="99" eb="100">
      <t xml:space="preserve">エントシ </t>
    </rPh>
    <rPh sb="101" eb="103">
      <t xml:space="preserve">セッテイシテイル </t>
    </rPh>
    <phoneticPr fontId="1"/>
  </si>
  <si>
    <t>対象の調理企画団体数を140、ガスボンベ貸出数を150と仮定し、5,000*140＋5,000*150=1,450,000と予測する。</t>
  </si>
  <si>
    <t>アーティスト招致企画チケット収入</t>
    <rPh sb="6" eb="10">
      <t xml:space="preserve">ショウチキカク </t>
    </rPh>
    <phoneticPr fontId="1"/>
  </si>
  <si>
    <t>アーティスト招致企画でチケットを販売する。</t>
    <rPh sb="6" eb="8">
      <t>🫡</t>
    </rPh>
    <rPh sb="8" eb="10">
      <t xml:space="preserve">キカク </t>
    </rPh>
    <phoneticPr fontId="1"/>
  </si>
  <si>
    <t>チケット種類</t>
    <phoneticPr fontId="1"/>
  </si>
  <si>
    <t>販売枚数</t>
    <rPh sb="0" eb="2">
      <t>ハンバイ</t>
    </rPh>
    <rPh sb="2" eb="3">
      <t>マイ</t>
    </rPh>
    <rPh sb="3" eb="4">
      <t>スウ</t>
    </rPh>
    <phoneticPr fontId="1"/>
  </si>
  <si>
    <t>筑波大生チケット</t>
    <rPh sb="0" eb="3">
      <t>ツクバダイ</t>
    </rPh>
    <rPh sb="3" eb="4">
      <t>セイ</t>
    </rPh>
    <phoneticPr fontId="1"/>
  </si>
  <si>
    <t>学生チケット</t>
    <rPh sb="0" eb="2">
      <t>ガクセイ</t>
    </rPh>
    <phoneticPr fontId="1"/>
  </si>
  <si>
    <t>一般チケット</t>
    <rPh sb="0" eb="2">
      <t>イッパn</t>
    </rPh>
    <phoneticPr fontId="1"/>
  </si>
  <si>
    <t>謎解き脱出ゲームへの参加者から200円ずつ参加費を徴収する。</t>
  </si>
  <si>
    <t>参加者を700人と仮定し、200*700=140000と予測する。</t>
    <phoneticPr fontId="1"/>
  </si>
  <si>
    <t>ステージ出演料</t>
    <phoneticPr fontId="1"/>
  </si>
  <si>
    <t>ステージに出演する団体から出演料を集金する。</t>
    <rPh sb="5" eb="7">
      <t>シュツエン</t>
    </rPh>
    <rPh sb="9" eb="11">
      <t>ダンタイ</t>
    </rPh>
    <rPh sb="13" eb="16">
      <t>シュツエンリョウ</t>
    </rPh>
    <rPh sb="17" eb="19">
      <t xml:space="preserve">シュウキン </t>
    </rPh>
    <phoneticPr fontId="1"/>
  </si>
  <si>
    <t>プロモーション協力費</t>
    <phoneticPr fontId="1"/>
  </si>
  <si>
    <t>昨年度開催したTSUKUBA COLLECTIONを開催するにあたって、ファイナリストに企業を宣伝していただく対価として協賛金を得た。</t>
  </si>
  <si>
    <t>支払いが年度を跨ぐため、昨年度のものが今年度の収入となっている。</t>
  </si>
  <si>
    <t>決算において未記入であった、昨年度以前の収入。</t>
  </si>
  <si>
    <t>5. 支出の部（晴天時）</t>
    <rPh sb="3" eb="5">
      <t>シシュツ</t>
    </rPh>
    <rPh sb="6" eb="7">
      <t>ブ</t>
    </rPh>
    <rPh sb="8" eb="11">
      <t>セイテンジ</t>
    </rPh>
    <phoneticPr fontId="1"/>
  </si>
  <si>
    <t>番号</t>
    <rPh sb="0" eb="2">
      <t>バンゴウ</t>
    </rPh>
    <phoneticPr fontId="1"/>
  </si>
  <si>
    <t>摘要</t>
    <rPh sb="0" eb="2">
      <t>テキヨウ</t>
    </rPh>
    <phoneticPr fontId="1"/>
  </si>
  <si>
    <t>単価</t>
    <rPh sb="0" eb="2">
      <t>タンカ</t>
    </rPh>
    <phoneticPr fontId="1"/>
  </si>
  <si>
    <t>数量</t>
    <rPh sb="0" eb="2">
      <t>スウリョウ</t>
    </rPh>
    <phoneticPr fontId="1"/>
  </si>
  <si>
    <t>単位</t>
    <rPh sb="0" eb="2">
      <t>タンイ</t>
    </rPh>
    <phoneticPr fontId="1"/>
  </si>
  <si>
    <t>購入時期</t>
    <rPh sb="0" eb="4">
      <t>コウニュウジキ</t>
    </rPh>
    <phoneticPr fontId="1"/>
  </si>
  <si>
    <t>用途</t>
    <rPh sb="0" eb="2">
      <t>ヨウト</t>
    </rPh>
    <phoneticPr fontId="1"/>
  </si>
  <si>
    <t>消耗品器具費</t>
    <rPh sb="0" eb="2">
      <t>ショウモウ</t>
    </rPh>
    <rPh sb="2" eb="3">
      <t>ヒン</t>
    </rPh>
    <rPh sb="3" eb="5">
      <t>キグ</t>
    </rPh>
    <rPh sb="5" eb="6">
      <t>ヒ</t>
    </rPh>
    <phoneticPr fontId="1"/>
  </si>
  <si>
    <t>Aruba AP-535</t>
  </si>
  <si>
    <t>個</t>
  </si>
  <si>
    <t>7月</t>
  </si>
  <si>
    <t>共同利用棟D106,207の2箇所にアクセスポイントを設置するため。</t>
  </si>
  <si>
    <t>消耗品器具費　小計</t>
    <rPh sb="0" eb="2">
      <t>ショウモウ</t>
    </rPh>
    <rPh sb="2" eb="3">
      <t>ヒン</t>
    </rPh>
    <rPh sb="3" eb="5">
      <t>キグ</t>
    </rPh>
    <rPh sb="5" eb="6">
      <t>ヒ</t>
    </rPh>
    <rPh sb="7" eb="9">
      <t>ショウケイ</t>
    </rPh>
    <phoneticPr fontId="1"/>
  </si>
  <si>
    <t>賃借料</t>
  </si>
  <si>
    <t>無線機本体(品番：TCP-D561)</t>
  </si>
  <si>
    <t>台</t>
  </si>
  <si>
    <t>10月</t>
  </si>
  <si>
    <t>本祭期間において連絡手段として使うため。</t>
    <rPh sb="0" eb="2">
      <t>ホンサイ</t>
    </rPh>
    <rPh sb="2" eb="4">
      <t>キカン</t>
    </rPh>
    <phoneticPr fontId="1"/>
  </si>
  <si>
    <t>耳挿し式イヤホンマイク</t>
  </si>
  <si>
    <t>本祭期間において連絡手段として使うため。</t>
    <rPh sb="0" eb="1">
      <t>ホン</t>
    </rPh>
    <rPh sb="1" eb="2">
      <t>マツリ</t>
    </rPh>
    <rPh sb="2" eb="4">
      <t>キカン</t>
    </rPh>
    <phoneticPr fontId="1"/>
  </si>
  <si>
    <t>連結式充電器(最大6連結)</t>
  </si>
  <si>
    <t>無線機の充電に使うため。</t>
  </si>
  <si>
    <t>連結式充電器アダプター</t>
  </si>
  <si>
    <t>本</t>
  </si>
  <si>
    <t>予備イヤホンマイク(耳挿し式)</t>
  </si>
  <si>
    <t>使用していたものが故障したときの代わりとして使うため。</t>
  </si>
  <si>
    <t>予備バッテリー</t>
  </si>
  <si>
    <t>電源タップ(6個口)</t>
  </si>
  <si>
    <t>9月</t>
  </si>
  <si>
    <t>学園祭運営研修会において連絡手段として使うため。</t>
    <rPh sb="0" eb="3">
      <t>ガクエンサイ</t>
    </rPh>
    <rPh sb="3" eb="5">
      <t>ウンエイ</t>
    </rPh>
    <rPh sb="5" eb="8">
      <t>ケンシュウカイ</t>
    </rPh>
    <phoneticPr fontId="1"/>
  </si>
  <si>
    <t>Wi-Fiレンタルどっとこむ SoftBank</t>
  </si>
  <si>
    <t>台×3日</t>
  </si>
  <si>
    <t>本部・案内所の円滑な運営のため。</t>
  </si>
  <si>
    <t>賃借料　小計</t>
  </si>
  <si>
    <t>科目</t>
    <phoneticPr fontId="1"/>
  </si>
  <si>
    <t>支払手数料</t>
  </si>
  <si>
    <t>Wi-Fiレンタルどっとこむ SoftBank E5785 受取手数料</t>
  </si>
  <si>
    <t>11月</t>
  </si>
  <si>
    <t>Wi-Fiを受け取り・返却するため。</t>
    <phoneticPr fontId="1"/>
  </si>
  <si>
    <t>支払手数料　小計</t>
  </si>
  <si>
    <t>雑費</t>
  </si>
  <si>
    <t>送料</t>
    <phoneticPr fontId="1"/>
  </si>
  <si>
    <t>回</t>
  </si>
  <si>
    <t>無線機を返却するため。</t>
  </si>
  <si>
    <t>ラベル</t>
  </si>
  <si>
    <t>枚</t>
  </si>
  <si>
    <t>借用する無線機にラベルを貼るため。</t>
  </si>
  <si>
    <t>雑費　小計</t>
  </si>
  <si>
    <t>委員長団　合計</t>
    <rPh sb="0" eb="4">
      <t>イインチョウダン</t>
    </rPh>
    <phoneticPr fontId="1"/>
  </si>
  <si>
    <t>Squareリーダー</t>
    <phoneticPr fontId="1"/>
  </si>
  <si>
    <t>個</t>
    <rPh sb="0" eb="1">
      <t>コ</t>
    </rPh>
    <phoneticPr fontId="1"/>
  </si>
  <si>
    <t>パンフレットやグッズなどの購入をスムーズにするため。</t>
  </si>
  <si>
    <t>消耗品器具費　小計</t>
    <rPh sb="0" eb="6">
      <t>ショウモウヒンキグヒ</t>
    </rPh>
    <rPh sb="7" eb="9">
      <t>ショウケイ</t>
    </rPh>
    <phoneticPr fontId="1"/>
  </si>
  <si>
    <t>支払保険料</t>
  </si>
  <si>
    <t>施設賠償責任保険</t>
  </si>
  <si>
    <t>筑波大学周辺の歩道橋に設置する、学実委所有の横断幕を対象とする保険の保険料として。</t>
  </si>
  <si>
    <t>来場者やその所持品に対し学実委側の不手際によって発生した賠償責任を対象とする保険の保険料として。</t>
  </si>
  <si>
    <t>生産物賠償責任保険</t>
  </si>
  <si>
    <t>学園祭で販売された飲食物が原因で発生した賠償責任を対象とする保険の保険料として。</t>
  </si>
  <si>
    <t>動産保険</t>
  </si>
  <si>
    <t>企画団体が学実委から借用した機材等を破損させた場合の賠償または学実委が運営に必要な機材 等を破損させた場合の補償を受けるための保険の保険料として。</t>
  </si>
  <si>
    <t>普通傷害保険</t>
  </si>
  <si>
    <t>ステージ出演者及び、準備日、本祭当日、片付け日の業務に参加する学実委、学実委業務協力者のうち運営中に発生した傷病者を対象とする保険の保険料として。</t>
    <rPh sb="31" eb="34">
      <t>ガクジツイ</t>
    </rPh>
    <rPh sb="35" eb="38">
      <t>ガクジツイ</t>
    </rPh>
    <rPh sb="38" eb="40">
      <t>ギョウム</t>
    </rPh>
    <rPh sb="40" eb="43">
      <t>キョウリョクシャ</t>
    </rPh>
    <phoneticPr fontId="1"/>
  </si>
  <si>
    <t>興行中止保険</t>
  </si>
  <si>
    <t>「アーティスト招致企画」が中止となり、チケット代を返金する場合、それに関連する損失を補填するための保険の保険料として。</t>
    <rPh sb="7" eb="11">
      <t xml:space="preserve">ショウチキカク </t>
    </rPh>
    <phoneticPr fontId="1"/>
  </si>
  <si>
    <t>支払保険料　小計</t>
  </si>
  <si>
    <t xml:space="preserve">硬貨取扱料金 </t>
  </si>
  <si>
    <t xml:space="preserve">回 </t>
  </si>
  <si>
    <t xml:space="preserve">11月 </t>
  </si>
  <si>
    <t>決済手数料</t>
    <rPh sb="0" eb="5">
      <t>ケッサイテスウリョウ</t>
    </rPh>
    <phoneticPr fontId="1"/>
  </si>
  <si>
    <t xml:space="preserve">回 </t>
    <phoneticPr fontId="1"/>
  </si>
  <si>
    <t>キャッシュレス決済利用時の決済手数料を支払うため。</t>
    <rPh sb="7" eb="9">
      <t>ケッサイ</t>
    </rPh>
    <rPh sb="9" eb="11">
      <t>リヨウ</t>
    </rPh>
    <rPh sb="11" eb="12">
      <t>ジ</t>
    </rPh>
    <rPh sb="13" eb="15">
      <t>ケッサイ</t>
    </rPh>
    <rPh sb="15" eb="18">
      <t>テスウリョウ</t>
    </rPh>
    <rPh sb="19" eb="21">
      <t>シハラ</t>
    </rPh>
    <phoneticPr fontId="1"/>
  </si>
  <si>
    <t>予備費</t>
  </si>
  <si>
    <t>当期繰越金</t>
  </si>
  <si>
    <t>12月</t>
    <phoneticPr fontId="1"/>
  </si>
  <si>
    <t>来年度の学園祭の為に繰越金を用意する必要があるため。</t>
    <rPh sb="4" eb="7">
      <t>ガクエンサイ</t>
    </rPh>
    <phoneticPr fontId="1"/>
  </si>
  <si>
    <t>予備費　小計</t>
  </si>
  <si>
    <t>財務局　合計</t>
  </si>
  <si>
    <t>消耗品器具費</t>
  </si>
  <si>
    <t>カラーボード（450㎜×600㎜）</t>
    <phoneticPr fontId="1"/>
  </si>
  <si>
    <t>5月</t>
  </si>
  <si>
    <t>そぽたん展で使用するため。</t>
  </si>
  <si>
    <t>横断幕・懸垂幕日付シール</t>
  </si>
  <si>
    <t>学園祭の周知のため。</t>
    <rPh sb="4" eb="6">
      <t xml:space="preserve">シュウチ </t>
    </rPh>
    <phoneticPr fontId="1"/>
  </si>
  <si>
    <t>消耗品器具費　小計</t>
    <rPh sb="0" eb="6">
      <t>ショウモウヒンキグヒ</t>
    </rPh>
    <phoneticPr fontId="1"/>
  </si>
  <si>
    <t>通信運搬費</t>
  </si>
  <si>
    <t>学生・教職員向け Creative Cloud コンプリートプラン（12か月分）</t>
  </si>
  <si>
    <t>ライセンス</t>
  </si>
  <si>
    <t>6月</t>
    <rPh sb="1" eb="2">
      <t>ガツ</t>
    </rPh>
    <phoneticPr fontId="1"/>
  </si>
  <si>
    <t>名刺・ポスター・パンフレット等デザイン全般で使用するため。</t>
  </si>
  <si>
    <t>学生・教職員向け Creative Cloud コンプリートプラン（7か月分）</t>
  </si>
  <si>
    <t>Adobe Creative Cloud コンプリートプラン　解約手数料</t>
  </si>
  <si>
    <t>12月</t>
  </si>
  <si>
    <t>Adobe Creative Cloud コンプリートプランを解約するため。</t>
    <rPh sb="31" eb="33">
      <t>カイヤク</t>
    </rPh>
    <phoneticPr fontId="1"/>
  </si>
  <si>
    <t>通信運搬費　小計</t>
    <rPh sb="0" eb="5">
      <t>ツウシンウンパンヒ</t>
    </rPh>
    <phoneticPr fontId="1"/>
  </si>
  <si>
    <t>Wi-FiレンタルどっとこむSoftbank E5785 無制限</t>
  </si>
  <si>
    <t>台×日</t>
  </si>
  <si>
    <t>11月</t>
    <phoneticPr fontId="1"/>
  </si>
  <si>
    <t>グッズ販売所でのレジ使用のため。</t>
  </si>
  <si>
    <t>賃借料　小計</t>
    <rPh sb="0" eb="3">
      <t>チンシャクリョウ</t>
    </rPh>
    <rPh sb="4" eb="6">
      <t>ショウケイ</t>
    </rPh>
    <phoneticPr fontId="1"/>
  </si>
  <si>
    <t>外注費</t>
  </si>
  <si>
    <t>8月</t>
  </si>
  <si>
    <t>販売のため。</t>
    <phoneticPr fontId="1"/>
  </si>
  <si>
    <t>個</t>
    <rPh sb="0" eb="1">
      <t xml:space="preserve">コ </t>
    </rPh>
    <phoneticPr fontId="1"/>
  </si>
  <si>
    <t>枚</t>
    <phoneticPr fontId="1"/>
  </si>
  <si>
    <t>販売・協賛の返礼品のため。</t>
    <phoneticPr fontId="1"/>
  </si>
  <si>
    <t>販売・協賛の返礼品のため。</t>
    <rPh sb="3" eb="5">
      <t>キョウサン</t>
    </rPh>
    <phoneticPr fontId="1"/>
  </si>
  <si>
    <t>販売のため。なお、売れた分のみ代金を支払うため合計が減少する可能性がある。</t>
    <rPh sb="9" eb="10">
      <t xml:space="preserve">ウレタブンノミ </t>
    </rPh>
    <rPh sb="15" eb="17">
      <t xml:space="preserve">ダイキンヲ </t>
    </rPh>
    <rPh sb="18" eb="20">
      <t xml:space="preserve">シハラウタメ </t>
    </rPh>
    <rPh sb="23" eb="25">
      <t xml:space="preserve">ゴウケイガ </t>
    </rPh>
    <rPh sb="26" eb="28">
      <t xml:space="preserve">ゲンショウスル </t>
    </rPh>
    <rPh sb="30" eb="33">
      <t xml:space="preserve">カノウセイ </t>
    </rPh>
    <phoneticPr fontId="1"/>
  </si>
  <si>
    <t>ホログラムステッカー</t>
  </si>
  <si>
    <t>協賛の返礼品のため。</t>
    <phoneticPr fontId="1"/>
  </si>
  <si>
    <t>サンプル試作</t>
    <phoneticPr fontId="1"/>
  </si>
  <si>
    <t>販売する製品の規格、デザインとの互換性を確認するため。</t>
  </si>
  <si>
    <t>外注費　小計</t>
    <rPh sb="0" eb="3">
      <t>ガイチュウヒ</t>
    </rPh>
    <phoneticPr fontId="1"/>
  </si>
  <si>
    <t>謝礼費</t>
  </si>
  <si>
    <t>テーマ考案者への謝礼</t>
  </si>
  <si>
    <t>枚</t>
    <rPh sb="0" eb="1">
      <t>マイ</t>
    </rPh>
    <phoneticPr fontId="1"/>
  </si>
  <si>
    <t>テーマ考案者へ図書カードを進呈するため。</t>
  </si>
  <si>
    <t>謝礼費　小計</t>
    <rPh sb="0" eb="3">
      <t>シャレイヒ</t>
    </rPh>
    <phoneticPr fontId="1"/>
  </si>
  <si>
    <t>広告宣伝費</t>
  </si>
  <si>
    <t>部</t>
  </si>
  <si>
    <t>学外への学園祭開催の周知のため。</t>
  </si>
  <si>
    <t>学園祭来場者に企画・場所等の周知をするため。</t>
  </si>
  <si>
    <t>広告宣伝費　小計</t>
    <rPh sb="0" eb="5">
      <t>コウコクセンデンヒ</t>
    </rPh>
    <phoneticPr fontId="1"/>
  </si>
  <si>
    <t>パンフレット印刷費用の振込手数料</t>
  </si>
  <si>
    <t>パンフレット印刷費用の支払いのため。</t>
    <rPh sb="6" eb="10">
      <t>インサツヒヨウ</t>
    </rPh>
    <rPh sb="11" eb="13">
      <t>シハラ</t>
    </rPh>
    <phoneticPr fontId="1"/>
  </si>
  <si>
    <t>オフィシャルポスター振込手数料</t>
    <phoneticPr fontId="1"/>
  </si>
  <si>
    <t>オフィシャルポスターの支払いのため。（電信払込み）</t>
    <rPh sb="11" eb="13">
      <t>シハラ</t>
    </rPh>
    <phoneticPr fontId="1"/>
  </si>
  <si>
    <t>駅ポスター掲示費振込手数料</t>
    <phoneticPr fontId="1"/>
  </si>
  <si>
    <t>駅ポスター掲示費用の支払いのため。</t>
    <rPh sb="0" eb="1">
      <t>エキ</t>
    </rPh>
    <rPh sb="5" eb="7">
      <t>ケイジ</t>
    </rPh>
    <rPh sb="7" eb="9">
      <t>ヒヨウ</t>
    </rPh>
    <rPh sb="10" eb="12">
      <t>シハラ</t>
    </rPh>
    <phoneticPr fontId="1"/>
  </si>
  <si>
    <t>グッズ振込手数料</t>
  </si>
  <si>
    <t>グッズの支払いのため。</t>
    <rPh sb="4" eb="6">
      <t>シハラ</t>
    </rPh>
    <phoneticPr fontId="1"/>
  </si>
  <si>
    <t>オレンヂ振込手数料</t>
  </si>
  <si>
    <t>オレンヂの支払いのため。</t>
    <rPh sb="5" eb="7">
      <t>シハラ</t>
    </rPh>
    <phoneticPr fontId="1"/>
  </si>
  <si>
    <t>Wi-FiレンタルどっとこむSoftbank E5785 無制限 受取手数料</t>
  </si>
  <si>
    <t>回</t>
    <phoneticPr fontId="1"/>
  </si>
  <si>
    <t>Wi-Fiを受け取るため。</t>
    <rPh sb="6" eb="7">
      <t>ウ</t>
    </rPh>
    <rPh sb="8" eb="9">
      <t>ト</t>
    </rPh>
    <phoneticPr fontId="1"/>
  </si>
  <si>
    <t>Wi-FiレンタルどっとこむSoftbank E5785 無制限 返却手数料</t>
  </si>
  <si>
    <t>Wi-Fiを返却するため。</t>
    <rPh sb="6" eb="8">
      <t>ヘンキャク</t>
    </rPh>
    <phoneticPr fontId="1"/>
  </si>
  <si>
    <t>支払手数料　小計</t>
    <rPh sb="0" eb="5">
      <t>シハライテスウリョウ</t>
    </rPh>
    <phoneticPr fontId="1"/>
  </si>
  <si>
    <t>駅ポスター送付費</t>
  </si>
  <si>
    <t>回</t>
    <rPh sb="0" eb="1">
      <t>カイ</t>
    </rPh>
    <phoneticPr fontId="1"/>
  </si>
  <si>
    <t>駅ポスターを掲示する際に、ポスターを会社へ送付するため。</t>
  </si>
  <si>
    <t>関係校へのポスター送付費(定形外・規格内・50g以内)</t>
    <phoneticPr fontId="1"/>
  </si>
  <si>
    <t>回</t>
    <rPh sb="0" eb="1">
      <t xml:space="preserve">カイ </t>
    </rPh>
    <phoneticPr fontId="1"/>
  </si>
  <si>
    <t>各学校にオフィシャルポスターを送付するため。</t>
  </si>
  <si>
    <t>雑費　小計</t>
    <rPh sb="0" eb="2">
      <t>ザッピ</t>
    </rPh>
    <phoneticPr fontId="1"/>
  </si>
  <si>
    <t>広報宣伝局　合計</t>
    <rPh sb="0" eb="5">
      <t>コウホウセンデンキョク</t>
    </rPh>
    <phoneticPr fontId="1"/>
  </si>
  <si>
    <t>渉外局</t>
    <rPh sb="0" eb="2">
      <t>ショウガイ</t>
    </rPh>
    <rPh sb="2" eb="3">
      <t>キョク</t>
    </rPh>
    <phoneticPr fontId="1"/>
  </si>
  <si>
    <t xml:space="preserve">デビカ 図書館ブックフィルム 特注サイズ（お徳用25m巻）UVカット素材 52cm幅 040566 </t>
  </si>
  <si>
    <t>8月、9月</t>
    <rPh sb="1" eb="2">
      <t>ガツ</t>
    </rPh>
    <phoneticPr fontId="1"/>
  </si>
  <si>
    <t>ステージ看板の表面を保護するのに必要なため。</t>
    <rPh sb="7" eb="9">
      <t>ヒョウメン</t>
    </rPh>
    <phoneticPr fontId="1"/>
  </si>
  <si>
    <t>消耗品器具費　小計</t>
  </si>
  <si>
    <t>交通費</t>
  </si>
  <si>
    <t>協賛活動のための交通費</t>
  </si>
  <si>
    <t>5月~11月</t>
    <rPh sb="1" eb="2">
      <t>ガツ</t>
    </rPh>
    <phoneticPr fontId="1"/>
  </si>
  <si>
    <t>東京近郊への一般協賛に係る協賛企業訪問、物品協賛に係る協賛品受け取りのため。</t>
  </si>
  <si>
    <t>2月</t>
  </si>
  <si>
    <t>就活イベント参加のため。</t>
  </si>
  <si>
    <t>交通費　小計</t>
  </si>
  <si>
    <t xml:space="preserve">振込手数料 </t>
    <phoneticPr fontId="1"/>
  </si>
  <si>
    <t>渉外局の口座からお金を移すため。</t>
  </si>
  <si>
    <t>協賛 お礼状・返礼品等送料（定形外・規格内・50g以内）</t>
    <phoneticPr fontId="1"/>
  </si>
  <si>
    <t>協賛者及び協賛企業にお礼文書・報告書・パンフレット・返礼品等を郵送するため。</t>
  </si>
  <si>
    <t>協賛 お礼状・返礼品等送料（定形外・規格内・100g以内）</t>
  </si>
  <si>
    <t>協賛 お礼状・返礼品等送料（定形外・規格内・150g以内）</t>
  </si>
  <si>
    <t>協賛 お礼状・返礼品等送料（定形外・規格内・250g以内）</t>
  </si>
  <si>
    <t>協賛 お礼状・返礼品等送料（定形外・規格内・500g以内）</t>
  </si>
  <si>
    <t>協賛 お礼状・返礼品等送料（定形外・規格外・100g以内）</t>
  </si>
  <si>
    <t>渉外局　合計</t>
    <rPh sb="0" eb="3">
      <t>ショウガイキョク</t>
    </rPh>
    <phoneticPr fontId="1"/>
  </si>
  <si>
    <t>イベント集会テント(定番品)軒高200cm (4脚)</t>
    <phoneticPr fontId="1"/>
  </si>
  <si>
    <t xml:space="preserve">張 </t>
  </si>
  <si>
    <t>学園祭で企画や実委内で貸し出すため・平常時に団体へ貸し出すため 。</t>
    <rPh sb="0" eb="3">
      <t>ガクエンサイ</t>
    </rPh>
    <phoneticPr fontId="1"/>
  </si>
  <si>
    <t>イベント集会テント(定番品)軒高200cm(6脚)</t>
  </si>
  <si>
    <t>張</t>
  </si>
  <si>
    <t>学園祭で企画や実委内で貸し出すため・平常時に団体へ貸し出すため。</t>
    <rPh sb="0" eb="3">
      <t>ガクエンサイ</t>
    </rPh>
    <phoneticPr fontId="1"/>
  </si>
  <si>
    <t>フレーム収納袋</t>
  </si>
  <si>
    <t>古くなってしまった袋と交換するため・テントを収納するため。</t>
    <phoneticPr fontId="1"/>
  </si>
  <si>
    <t>5Kガスボンベ充填</t>
  </si>
  <si>
    <t>調理企画に必要なため。</t>
    <phoneticPr fontId="1"/>
  </si>
  <si>
    <t>5Kガスボンベ検査料</t>
  </si>
  <si>
    <t>5Kガスボンベ容器（交換）</t>
  </si>
  <si>
    <t>10KLPガス</t>
  </si>
  <si>
    <t>調整器(レギュレーター)</t>
  </si>
  <si>
    <t>ニップル</t>
  </si>
  <si>
    <t>ゴムホース(50m)</t>
  </si>
  <si>
    <t>1重巻きコンロ(小）</t>
  </si>
  <si>
    <t>2口コック</t>
  </si>
  <si>
    <t>シールテープ</t>
  </si>
  <si>
    <t>消火器回収費</t>
  </si>
  <si>
    <t>使用期限の切れた消火器を回収するため。</t>
    <phoneticPr fontId="1"/>
  </si>
  <si>
    <t>明和グラビア 抗菌 ベタつき防止 静電気防止 機能付き 透明シート 120cm幅×0.45mm厚×20m巻</t>
  </si>
  <si>
    <t>仕込場の机を覆い、調理時の衛生状態を保つため。</t>
    <phoneticPr fontId="1"/>
  </si>
  <si>
    <t xml:space="preserve">交通費 </t>
  </si>
  <si>
    <t xml:space="preserve">ガソリン代 </t>
  </si>
  <si>
    <t xml:space="preserve">L </t>
  </si>
  <si>
    <t xml:space="preserve"> 10月中旬 </t>
  </si>
  <si>
    <t xml:space="preserve">支援室からテントを借りる際、返す際に使用するため。15km/L*3L=45km </t>
    <phoneticPr fontId="1"/>
  </si>
  <si>
    <t>L</t>
  </si>
  <si>
    <t>消火器をつくば防災システムに持っていく際に使用するため。</t>
  </si>
  <si>
    <t xml:space="preserve"> 10月、当日、片付け日 </t>
  </si>
  <si>
    <t xml:space="preserve">準備日前日、準備日、当日、片付け日に推進局、総合計画局、広報宣伝局が物品の運搬に使用するため。15km/L*50L=750km </t>
  </si>
  <si>
    <t>軽トラック借用料</t>
  </si>
  <si>
    <t>10月中旬</t>
  </si>
  <si>
    <t>直前期、準備日前日、準備日、当日、片付け日に推進局、総合計画局、広報宣伝局が物品の運搬に使用するため。</t>
  </si>
  <si>
    <t>電子レンジレンタル費</t>
  </si>
  <si>
    <t>仕込場の環境改善のため。</t>
    <phoneticPr fontId="1"/>
  </si>
  <si>
    <t>冷蔵庫レンタル費</t>
  </si>
  <si>
    <t>仮設水道レンタル費</t>
  </si>
  <si>
    <t>準備日前日</t>
  </si>
  <si>
    <t>調理企画が使用する仮設水道を設置するため。</t>
    <phoneticPr fontId="1"/>
  </si>
  <si>
    <t>タイヤ修理費</t>
  </si>
  <si>
    <t>パンクしたリヤカータイヤの修理のため。</t>
    <phoneticPr fontId="1"/>
  </si>
  <si>
    <t>6月</t>
  </si>
  <si>
    <t>仮設水道設置費</t>
  </si>
  <si>
    <t>セット</t>
    <phoneticPr fontId="1"/>
  </si>
  <si>
    <t>外注費　小計</t>
  </si>
  <si>
    <t>調理講習会謝礼費</t>
  </si>
  <si>
    <t>調理講習会で保健所の方にお渡しする謝礼のため。</t>
    <phoneticPr fontId="1"/>
  </si>
  <si>
    <t>謝礼費　小計</t>
  </si>
  <si>
    <t>レンタル代金振り込み手数料</t>
  </si>
  <si>
    <t>10月下旬</t>
  </si>
  <si>
    <t>レンタル代金を業者に振り込むため。</t>
    <phoneticPr fontId="1"/>
  </si>
  <si>
    <t>ガスボンベ(器具一式）代金振込手数料</t>
  </si>
  <si>
    <t>11月</t>
    <rPh sb="2" eb="3">
      <t>ガツ</t>
    </rPh>
    <phoneticPr fontId="1"/>
  </si>
  <si>
    <t>ガスボンベ代を振り込むため。</t>
    <phoneticPr fontId="1"/>
  </si>
  <si>
    <t>検便費用振込手数料</t>
  </si>
  <si>
    <t>検便費用を振り込むため。</t>
    <phoneticPr fontId="1"/>
  </si>
  <si>
    <t>送料</t>
  </si>
  <si>
    <t>レンタルする物品の配送料のため。</t>
    <phoneticPr fontId="1"/>
  </si>
  <si>
    <t>コンロの送料のため。</t>
    <phoneticPr fontId="1"/>
  </si>
  <si>
    <t>仮設水道運搬費</t>
  </si>
  <si>
    <t>調理企画が使用する仮設水道を運搬するため。</t>
    <phoneticPr fontId="1"/>
  </si>
  <si>
    <t>推進局　合計</t>
    <rPh sb="0" eb="3">
      <t>スイシンキョク</t>
    </rPh>
    <phoneticPr fontId="1"/>
  </si>
  <si>
    <t>Adobe CCコンプリートプラン（6ヶ月分）</t>
  </si>
  <si>
    <t>6月~11月</t>
    <rPh sb="1" eb="2">
      <t>ガツ</t>
    </rPh>
    <phoneticPr fontId="1"/>
  </si>
  <si>
    <t>Adobe Illustratorで会場配置図を作成するため。</t>
  </si>
  <si>
    <t>Adobe CCコンプリートプラン解約料（6か月）</t>
    <phoneticPr fontId="1"/>
  </si>
  <si>
    <t>Adobe lllustratorを解約するため。</t>
    <rPh sb="18" eb="20">
      <t>カイヤク</t>
    </rPh>
    <phoneticPr fontId="1"/>
  </si>
  <si>
    <t>Adobe Illustrator（1か月\4,980×4か月分）</t>
  </si>
  <si>
    <t xml:space="preserve">ライセンス </t>
  </si>
  <si>
    <t>7月~10月</t>
    <rPh sb="1" eb="2">
      <t>ガツ</t>
    </rPh>
    <phoneticPr fontId="1"/>
  </si>
  <si>
    <t>Adobe Illustratorで案内看板を作成するため。</t>
  </si>
  <si>
    <t>通信運搬費　小計</t>
  </si>
  <si>
    <t>賃借料</t>
    <phoneticPr fontId="1"/>
  </si>
  <si>
    <t>発電機レンタル料</t>
  </si>
  <si>
    <t>屋外大電力企画の電力供給のため。</t>
    <phoneticPr fontId="1"/>
  </si>
  <si>
    <t>仮設電源工事費</t>
  </si>
  <si>
    <t>10月</t>
    <rPh sb="2" eb="3">
      <t xml:space="preserve">ガツ </t>
    </rPh>
    <phoneticPr fontId="1"/>
  </si>
  <si>
    <t>屋外の電力供給のため。</t>
    <phoneticPr fontId="1"/>
  </si>
  <si>
    <t>仮設コンセント工事費</t>
  </si>
  <si>
    <t>屋内の電力の補助のため。</t>
    <phoneticPr fontId="1"/>
  </si>
  <si>
    <t>支払手数料</t>
    <phoneticPr fontId="1"/>
  </si>
  <si>
    <t>仮設電源・コンセント工事費振込手数料</t>
  </si>
  <si>
    <t>仮設電源・コンセント工事費を振り込むため。</t>
    <rPh sb="0" eb="4">
      <t>カセツデンゲン</t>
    </rPh>
    <rPh sb="10" eb="13">
      <t>コウジヒ</t>
    </rPh>
    <rPh sb="14" eb="15">
      <t>フ</t>
    </rPh>
    <rPh sb="16" eb="17">
      <t>コ</t>
    </rPh>
    <phoneticPr fontId="1"/>
  </si>
  <si>
    <t>総合計画局　合計</t>
    <rPh sb="0" eb="4">
      <t>ソウゴウケイカク</t>
    </rPh>
    <rPh sb="4" eb="5">
      <t>キョク</t>
    </rPh>
    <phoneticPr fontId="1"/>
  </si>
  <si>
    <t>電源タップ</t>
  </si>
  <si>
    <t>7月</t>
    <phoneticPr fontId="1"/>
  </si>
  <si>
    <t>使用機材に電源を供給するため。</t>
  </si>
  <si>
    <t>Intel Arc B580</t>
  </si>
  <si>
    <t>映像配信PCのパーツ交換のため。</t>
  </si>
  <si>
    <t>SATA SSD 1TB</t>
  </si>
  <si>
    <t>ネットワークストレージの構築のため。</t>
  </si>
  <si>
    <t>ケーブルプロテクター 30mmケーブル用</t>
  </si>
  <si>
    <t>ネットワーク映像伝送に利用する光ファイバーの保護のため。</t>
  </si>
  <si>
    <t>キャプチャーボード</t>
  </si>
  <si>
    <t>ネットワーク映像伝送を行うため。</t>
  </si>
  <si>
    <t>HDMIスプリッタ</t>
  </si>
  <si>
    <t>USB 有線LAN変換アダプター</t>
  </si>
  <si>
    <t>映像制作PCから本祭期間にストレージへ接続するため。</t>
    <rPh sb="8" eb="12">
      <t>ホンサイキカン</t>
    </rPh>
    <phoneticPr fontId="1"/>
  </si>
  <si>
    <t>TP-Link MC220L</t>
  </si>
  <si>
    <t>本祭期間に利用予定の光ファイバーが使用できない場合の代替手段のため。</t>
    <rPh sb="0" eb="2">
      <t>ホンサイ</t>
    </rPh>
    <rPh sb="2" eb="4">
      <t>キカン</t>
    </rPh>
    <phoneticPr fontId="1"/>
  </si>
  <si>
    <t>RJ45 LANコネクタ Cat5e 100個</t>
  </si>
  <si>
    <t>本祭期間に利用する光ファイバーを利用するため。</t>
    <rPh sb="0" eb="4">
      <t>ホンサイキカン</t>
    </rPh>
    <phoneticPr fontId="1"/>
  </si>
  <si>
    <t>ファイバー LC-SC</t>
  </si>
  <si>
    <t>本祭期間に構築するネットワークへの接続のため。</t>
    <rPh sb="0" eb="4">
      <t>ホンサイキカン</t>
    </rPh>
    <phoneticPr fontId="1"/>
  </si>
  <si>
    <t>ファイバー LC-LC 屋外 30m</t>
  </si>
  <si>
    <t>ファイバー LC-SC 屋外 3m</t>
  </si>
  <si>
    <t>Seagate 3.5インチ HDD 8TB</t>
  </si>
  <si>
    <t>現在運用しているネットワークストレージの予備ディスクのため。</t>
  </si>
  <si>
    <t>CANARE ( カナレ ) / D5C03A-FW-SB</t>
  </si>
  <si>
    <t>映像をケーブルで伝送するため。</t>
  </si>
  <si>
    <t>CANARE ( カナレ ) / HDM015AE Black HDMIケーブル</t>
  </si>
  <si>
    <t>CANARE ( カナレ ) /HDM03AE Black HDMIケーブル</t>
  </si>
  <si>
    <t>CANARE ( カナレ ) / EC05-B BLACK</t>
  </si>
  <si>
    <t>音声をケーブルで伝送するため。</t>
  </si>
  <si>
    <t>CANARE ( カナレ ) / SPC03-B1-SA BLACK</t>
  </si>
  <si>
    <t>Blackmagic Design ( ブラックマジックデザイン ) / Micro Converter SDI to HDMI 3G PSU　（パワーサプライつき)</t>
  </si>
  <si>
    <t>映像伝送規格の変換のため。</t>
  </si>
  <si>
    <t>Libec カメラ用三脚 スライドプレート VLI-THXH-2</t>
  </si>
  <si>
    <t>カメラ三脚にカメラを固定するため。</t>
  </si>
  <si>
    <t>SanDisk Extreme Pro 256GB メモリーカード</t>
  </si>
  <si>
    <t>カメラ映像を記録するため。</t>
  </si>
  <si>
    <t>YAMAHA MG12XU アナログミキサー</t>
  </si>
  <si>
    <t>ステージ音声のミキシングのため。</t>
  </si>
  <si>
    <t>クランプ</t>
  </si>
  <si>
    <t>UNITEDステージ付近に設置するマイクを固定するため。</t>
  </si>
  <si>
    <t>ZOOM PCH-6 H6専用ケース</t>
  </si>
  <si>
    <t>ぶらり旅企画の機材の運搬のため。</t>
    <rPh sb="4" eb="6">
      <t>キカク</t>
    </rPh>
    <phoneticPr fontId="1"/>
  </si>
  <si>
    <t>ウルトラ microSDXC UHS-Iカード 128GB</t>
  </si>
  <si>
    <t>ぶらり旅企画の収録に使用のため。</t>
    <rPh sb="4" eb="6">
      <t>キカク</t>
    </rPh>
    <phoneticPr fontId="1"/>
  </si>
  <si>
    <t>audio technica ATH-M20x モニターヘッドホン</t>
  </si>
  <si>
    <t>ぶらり旅企画の音声収録に使用のため。</t>
    <rPh sb="4" eb="6">
      <t>キカク</t>
    </rPh>
    <phoneticPr fontId="1"/>
  </si>
  <si>
    <t>SDカードリーダー</t>
  </si>
  <si>
    <t>通信運搬費</t>
    <phoneticPr fontId="1"/>
  </si>
  <si>
    <t>ドメイン更新費（$11.51を2026年3月6日レート換算）</t>
  </si>
  <si>
    <t>1月</t>
  </si>
  <si>
    <t>ドメイン維持のため。</t>
  </si>
  <si>
    <t>Google Workspace Business Starter 6 ライセンス契約費</t>
  </si>
  <si>
    <t>ヶ月</t>
  </si>
  <si>
    <t>1月~12月</t>
    <rPh sb="1" eb="2">
      <t>ガツ</t>
    </rPh>
    <phoneticPr fontId="1"/>
  </si>
  <si>
    <t>電子メールを送受信し、またオフィスツールを利用することにより、各種業務を円滑に行い、効率化を図るため。</t>
  </si>
  <si>
    <t>電子メール送信サービス利用契約費</t>
  </si>
  <si>
    <t>1月、2月</t>
  </si>
  <si>
    <t>学実委から企画者への連絡や通知する手段として主に利用されている、学実委の電子申請システム（雙峰祭オンラインシステム）の電子メール配信のため。</t>
    <rPh sb="59" eb="61">
      <t xml:space="preserve">デンシメール </t>
    </rPh>
    <rPh sb="64" eb="66">
      <t xml:space="preserve">ハイシン </t>
    </rPh>
    <phoneticPr fontId="1"/>
  </si>
  <si>
    <t>3月~12月</t>
    <rPh sb="1" eb="2">
      <t>ガツ</t>
    </rPh>
    <phoneticPr fontId="1"/>
  </si>
  <si>
    <t>学実委から企画者への連絡や通知する手段として主に利用されている、学実委の電子申請システム（雙峰祭オンラインシステム）の電子メール配信のため。</t>
  </si>
  <si>
    <t>Cloudflare Workers （$8.0を2026年3月6日レート換算）</t>
  </si>
  <si>
    <t>簡易的なアプリケーションのホストのため。</t>
  </si>
  <si>
    <t>学生・教職員版Adobe Creative Cloud Proプラン（7ヶ月）</t>
    <rPh sb="37" eb="38">
      <t>ゲツ</t>
    </rPh>
    <phoneticPr fontId="1"/>
  </si>
  <si>
    <t>ライセンス</t>
    <phoneticPr fontId="1"/>
  </si>
  <si>
    <t>高品質で安定性のある動画編集やデザインのため。</t>
  </si>
  <si>
    <t>学生・教職員版Adobe Creative Cloud Proプラン（3ヶ月）</t>
    <rPh sb="37" eb="38">
      <t>ゲツ</t>
    </rPh>
    <phoneticPr fontId="1"/>
  </si>
  <si>
    <t>9月~11月</t>
    <rPh sb="1" eb="2">
      <t>ガツ</t>
    </rPh>
    <phoneticPr fontId="1"/>
  </si>
  <si>
    <t>学生・教職員版Adobe Creative Cloud Proプラン（7ヶ月分）解約金</t>
  </si>
  <si>
    <t>学生・教職員版Adobe Creative Cloud Proプラン（3ヶ月分）解約金</t>
  </si>
  <si>
    <t>Envato Elements 1ライセンス(33$を3/20のレートで換算)</t>
  </si>
  <si>
    <t>8月~11月</t>
    <rPh sb="1" eb="2">
      <t>ガツ</t>
    </rPh>
    <phoneticPr fontId="1"/>
  </si>
  <si>
    <t>SONY UWP-D21(ピンマイク)レンタル 3セット</t>
  </si>
  <si>
    <t>日</t>
  </si>
  <si>
    <t>ぶらり旅企画の音声収録の試験に使用のため。</t>
    <rPh sb="4" eb="6">
      <t>キカク</t>
    </rPh>
    <phoneticPr fontId="1"/>
  </si>
  <si>
    <t>ZOOM H6 essential(ICレコーダー)レンタル</t>
  </si>
  <si>
    <t>FRONTIER ゲーミングデスクトップパソコン FRGAG-B760/SG6/NTK レンタル</t>
  </si>
  <si>
    <t>本祭期間の映像の高速かつ安定的な編集のため。</t>
    <rPh sb="0" eb="4">
      <t>ホンサイキカン</t>
    </rPh>
    <phoneticPr fontId="1"/>
  </si>
  <si>
    <t>Canon 4K PTZ リモートカメラ /コントローラー / CAT5e LANケーブル 50m / Libec リーベック RS-250D グランドスプレッダーセット レンタル</t>
  </si>
  <si>
    <t>大学会館講堂ステージ及び1Aステージ配信のためのカメラ関連機材試験のため。</t>
  </si>
  <si>
    <t>SONY HXR-NX5R レンタル</t>
  </si>
  <si>
    <t>UNITEDステージ配信のためのカメラ試験のため。</t>
  </si>
  <si>
    <t>SONY PXW-Z90 レンタル</t>
  </si>
  <si>
    <t>Roland V60-HD レンタル</t>
  </si>
  <si>
    <t>UNITEDステージ配信のための映像機材試験のため。</t>
  </si>
  <si>
    <t>Atem mini extreme レンタル</t>
  </si>
  <si>
    <t>mouse G-Tune DG-I5G60 ゲーミングデスクトップパソコン DGI5G60W7ADCW101DEC レンタル 1セット</t>
    <phoneticPr fontId="1"/>
  </si>
  <si>
    <t>本番のステージの配信のため。</t>
  </si>
  <si>
    <t>Canon 4K PTZ リモートカメラ /コントローラー / CAT5e LANケーブル 50m / Libec リーベック RS-250D グランドスプレッダーセット レンタル 2セット</t>
    <phoneticPr fontId="1"/>
  </si>
  <si>
    <t>本番の大学会館講堂ステージ及び1Aステージの配信のため。</t>
  </si>
  <si>
    <t>SONY HXR-NX5R レンタル 3セット</t>
    <phoneticPr fontId="1"/>
  </si>
  <si>
    <t>本番のUNITEDステージ配信のため。</t>
  </si>
  <si>
    <t>SONY PXW-Z90 レンタル 1セット</t>
    <phoneticPr fontId="1"/>
  </si>
  <si>
    <t>Panasonic カメラバッテリーAG-VBR89G レンタル2セット</t>
    <phoneticPr fontId="1"/>
  </si>
  <si>
    <t>Roland V60-HD レンタル 1セット</t>
    <phoneticPr fontId="1"/>
  </si>
  <si>
    <t>Atem mini extreme レンタル 1セット</t>
    <phoneticPr fontId="1"/>
  </si>
  <si>
    <t>プロジェクター EB-PU2010B 3日間</t>
  </si>
  <si>
    <t>夜祭においてUNITEDステージに映像を投影するため。</t>
  </si>
  <si>
    <t>プロジェクターレンズ ELPLU02 3日間</t>
  </si>
  <si>
    <t>マイク SONY ECM-VG1 4日間</t>
  </si>
  <si>
    <t>マイク固定器具 BOYA-BYC04 4日間</t>
  </si>
  <si>
    <t>ワイヤレスインカム Hollyland Solidcom C1 Pro-6S 1セット</t>
    <phoneticPr fontId="1"/>
  </si>
  <si>
    <t>生配信オペレーションの意思疎通を円滑にするため。</t>
  </si>
  <si>
    <t>ワイヤレスインカム Hollyland Solidcom C1 2セット</t>
    <phoneticPr fontId="1"/>
  </si>
  <si>
    <t>Acer AlphaLine 23.8インチ SA241YAbmix フルHD レンタル 4日間</t>
  </si>
  <si>
    <t>生配信オペレーション及び動画編集等を行うため。</t>
  </si>
  <si>
    <t>振込手数料</t>
  </si>
  <si>
    <t>プロジェクター機材等振り込みのため。</t>
    <phoneticPr fontId="1"/>
  </si>
  <si>
    <t>振込手数料</t>
    <phoneticPr fontId="1"/>
  </si>
  <si>
    <t>2月~4月</t>
    <rPh sb="1" eb="2">
      <t>ガツ</t>
    </rPh>
    <rPh sb="4" eb="5">
      <t>ガツ</t>
    </rPh>
    <phoneticPr fontId="1"/>
  </si>
  <si>
    <t>昨年度の著作権料の振込のため。</t>
    <rPh sb="0" eb="3">
      <t>サクネンド</t>
    </rPh>
    <rPh sb="4" eb="8">
      <t>チョサクケンリョウ</t>
    </rPh>
    <rPh sb="9" eb="11">
      <t>フリコミ</t>
    </rPh>
    <phoneticPr fontId="1"/>
  </si>
  <si>
    <t>5月</t>
    <rPh sb="1" eb="2">
      <t>ガツ</t>
    </rPh>
    <phoneticPr fontId="1"/>
  </si>
  <si>
    <t>海外事務手数料（Envato Elements）（3/20のレートで換算）</t>
  </si>
  <si>
    <t>海外のサブスクリプションの契約4ヶ月分を月々支払いするため。</t>
  </si>
  <si>
    <t>著作権料（NexTone）</t>
    <phoneticPr fontId="1"/>
  </si>
  <si>
    <t>3月</t>
  </si>
  <si>
    <t>ステージの生配信に音楽を使用するため。</t>
  </si>
  <si>
    <t>著作権料（日本レコード協会）</t>
  </si>
  <si>
    <t>ステージの生配信にCD音源を使用するため。</t>
  </si>
  <si>
    <t>著作権料（JASRAC）</t>
  </si>
  <si>
    <t>5月</t>
    <phoneticPr fontId="1"/>
  </si>
  <si>
    <t>郵送代(簡易書留)</t>
  </si>
  <si>
    <t>通</t>
  </si>
  <si>
    <t>6月~12月</t>
    <phoneticPr fontId="1"/>
  </si>
  <si>
    <t>著作物の使用許諾の申請に用いるため。</t>
  </si>
  <si>
    <t>宅配便送料</t>
  </si>
  <si>
    <t>レンタル品配送のため。</t>
  </si>
  <si>
    <t>宅配便送料（プロジェクター1台あたり片道）</t>
    <rPh sb="14" eb="15">
      <t>ダイ</t>
    </rPh>
    <rPh sb="18" eb="20">
      <t>カタミチ</t>
    </rPh>
    <phoneticPr fontId="1"/>
  </si>
  <si>
    <t>宅配便送料（プロジェクターレンズ1台あたり片道）</t>
    <rPh sb="17" eb="18">
      <t>ダイ</t>
    </rPh>
    <rPh sb="21" eb="23">
      <t>カタミチ</t>
    </rPh>
    <phoneticPr fontId="1"/>
  </si>
  <si>
    <t>配送料（ゲーミングデスクトップパソコン）</t>
    <rPh sb="0" eb="3">
      <t>ハイソウリョウ</t>
    </rPh>
    <phoneticPr fontId="1"/>
  </si>
  <si>
    <t>8月</t>
    <phoneticPr fontId="1"/>
  </si>
  <si>
    <t>レンタル品配送のため。</t>
    <phoneticPr fontId="1"/>
  </si>
  <si>
    <t>補償料（PandaStudio）</t>
  </si>
  <si>
    <t>機材の賃借に伴う補償費用を支払うため。</t>
  </si>
  <si>
    <t>情報メディアシステム局　合計</t>
    <rPh sb="0" eb="2">
      <t>ジョウホウ</t>
    </rPh>
    <rPh sb="10" eb="11">
      <t>キョクソウゴウケイカクキョク</t>
    </rPh>
    <phoneticPr fontId="1"/>
  </si>
  <si>
    <t>夜祭変動予算</t>
  </si>
  <si>
    <t>本祭期間に発生する物品の変更への対応のため。</t>
    <rPh sb="0" eb="2">
      <t>ホンサイ</t>
    </rPh>
    <rPh sb="2" eb="4">
      <t>キカン</t>
    </rPh>
    <phoneticPr fontId="1"/>
  </si>
  <si>
    <t>スケッチブックA4</t>
    <phoneticPr fontId="1"/>
  </si>
  <si>
    <t>冊</t>
    <rPh sb="0" eb="1">
      <t>サツ</t>
    </rPh>
    <phoneticPr fontId="1"/>
  </si>
  <si>
    <t>夜祭中のカンペ指示に必要なため。</t>
    <rPh sb="2" eb="3">
      <t>チュウ</t>
    </rPh>
    <rPh sb="7" eb="9">
      <t>シジ</t>
    </rPh>
    <rPh sb="10" eb="12">
      <t>ヒツヨウ</t>
    </rPh>
    <phoneticPr fontId="1"/>
  </si>
  <si>
    <t>スケッチブックB4</t>
    <phoneticPr fontId="1"/>
  </si>
  <si>
    <t>7月</t>
    <rPh sb="1" eb="2">
      <t>ガツ</t>
    </rPh>
    <phoneticPr fontId="1"/>
  </si>
  <si>
    <t>はさみ</t>
    <phoneticPr fontId="1"/>
  </si>
  <si>
    <t>1Aステージで使用する段ボールの切断のため。</t>
    <phoneticPr fontId="1"/>
  </si>
  <si>
    <t>フルハーネス型墜落制止用器具特別教育（UNITEDステージ）</t>
  </si>
  <si>
    <t>人</t>
  </si>
  <si>
    <t>講習の会場までの運賃のため。</t>
    <rPh sb="0" eb="2">
      <t>コウシュウ</t>
    </rPh>
    <rPh sb="3" eb="5">
      <t>カイジョウ</t>
    </rPh>
    <phoneticPr fontId="1"/>
  </si>
  <si>
    <t>ガソリン代（花火）</t>
  </si>
  <si>
    <t>花火発注のため。</t>
  </si>
  <si>
    <t>ワイヤレスマイク賃借代</t>
  </si>
  <si>
    <t>後夜祭におけるお笑い企画のため。</t>
  </si>
  <si>
    <t>花火打ち上げ費</t>
  </si>
  <si>
    <t>花火打ち上げのため。</t>
  </si>
  <si>
    <t>1Aステージ　ステージ設営費</t>
  </si>
  <si>
    <t>10月、11月</t>
    <rPh sb="2" eb="3">
      <t xml:space="preserve">ガツ </t>
    </rPh>
    <rPh sb="6" eb="7">
      <t xml:space="preserve">ガツ </t>
    </rPh>
    <phoneticPr fontId="1"/>
  </si>
  <si>
    <t>1Aステージ設営のため。</t>
  </si>
  <si>
    <t>1Aステージ　トラス設営費</t>
  </si>
  <si>
    <t>1Aステージ　黒幕設置用機材</t>
  </si>
  <si>
    <t>1Aステージ　ステージ設営諸経費</t>
  </si>
  <si>
    <t>1Aステージ　音響費</t>
  </si>
  <si>
    <t>1Aステージ　照明費</t>
  </si>
  <si>
    <t>1Aステージ　ワイヤレスマイクレンタル</t>
  </si>
  <si>
    <t>UNITEDステージ　イントレ</t>
  </si>
  <si>
    <t>UNITEDステージ設営のため。</t>
  </si>
  <si>
    <t>UNITEDステージ　仮設電源</t>
    <phoneticPr fontId="1"/>
  </si>
  <si>
    <t>UNITEDステージ　照明</t>
    <phoneticPr fontId="1"/>
  </si>
  <si>
    <t>UNITEDステージ　音響</t>
    <phoneticPr fontId="1"/>
  </si>
  <si>
    <t>大学会館ステージ　現場監督費</t>
  </si>
  <si>
    <t>大学会館ステージ設営のため。</t>
  </si>
  <si>
    <t>お弁当・飲み物（花火）</t>
  </si>
  <si>
    <t>企業への謝礼のため。</t>
  </si>
  <si>
    <t>菓子折り（1Aステージ）</t>
  </si>
  <si>
    <t>PAさんのお弁当・飲み物（1Aステージ）</t>
  </si>
  <si>
    <t>セット</t>
  </si>
  <si>
    <t>9月、11月</t>
  </si>
  <si>
    <t>PAの本祭期間の食事のため。</t>
    <rPh sb="3" eb="7">
      <t>ホンサイキカン</t>
    </rPh>
    <phoneticPr fontId="1"/>
  </si>
  <si>
    <t>菓子折り（UNITEDステージ）</t>
  </si>
  <si>
    <t>業者へのお礼のため。</t>
  </si>
  <si>
    <t>PAさんのお弁当・飲み物（UNITEDステージ）</t>
  </si>
  <si>
    <t>業者への食事提供のため。（人数未確定のため未定）</t>
  </si>
  <si>
    <t>THKへの謝礼費（大学会館ステージ）</t>
  </si>
  <si>
    <t>PA業務を依頼するTHK筑波放送協会へのお礼のため。</t>
  </si>
  <si>
    <t>菓子折り（大学会館ステージ）</t>
  </si>
  <si>
    <t>個</t>
    <phoneticPr fontId="1"/>
  </si>
  <si>
    <t>PAさんのお弁当・飲み物（大学会館ステージ）</t>
  </si>
  <si>
    <t>PA業務を依頼する有限会社ミュージックプラントへのケータリングのため。（本祭期間の動きによって変動の可能性あり）</t>
    <rPh sb="36" eb="40">
      <t>ホンサイキカン</t>
    </rPh>
    <phoneticPr fontId="1"/>
  </si>
  <si>
    <t>申請手数料（花火）</t>
  </si>
  <si>
    <t>煙火消費許可申請手数料のため。</t>
    <phoneticPr fontId="1"/>
  </si>
  <si>
    <t>振込手数料（花火）</t>
  </si>
  <si>
    <t>花火打ち上げに係る経費の振込のため。</t>
  </si>
  <si>
    <t>PA依頼振込手数料（1Aステージ）</t>
  </si>
  <si>
    <t>PA依頼にかかる経費の振込のため。</t>
  </si>
  <si>
    <t>ステージ設営振込手数料（1Aステージ、UNITEDステージ）</t>
  </si>
  <si>
    <t>ステージ設営費の振込のため。</t>
  </si>
  <si>
    <t>PA依頼振込手数料（UNITEDステージ、大学会館ステージ）</t>
  </si>
  <si>
    <t>大学会館ステージ設営振込手数料</t>
  </si>
  <si>
    <t>大学会館ステージ設営費に係る振込のため。</t>
  </si>
  <si>
    <t>音源購入代（花火）</t>
  </si>
  <si>
    <t>花火打ち上げ時に流す音源を購入するため。</t>
  </si>
  <si>
    <t>足場の組み立て作業従事者特別教育（UNITEDステージ）</t>
    <phoneticPr fontId="1"/>
  </si>
  <si>
    <t>イントレ3階に上るための資格取得のため。</t>
  </si>
  <si>
    <t>フルハーネス型墜落制止用器具特別教育（UNITEDステージ）</t>
    <phoneticPr fontId="1"/>
  </si>
  <si>
    <t>ステージ管理局　合計</t>
    <rPh sb="4" eb="6">
      <t>カンリ</t>
    </rPh>
    <rPh sb="6" eb="7">
      <t>キョク</t>
    </rPh>
    <phoneticPr fontId="1"/>
  </si>
  <si>
    <t>夜祭企画部門</t>
    <rPh sb="0" eb="2">
      <t>ヨルサイ</t>
    </rPh>
    <rPh sb="2" eb="6">
      <t>キカクブモン</t>
    </rPh>
    <phoneticPr fontId="1"/>
  </si>
  <si>
    <t>花束(グランプリ)</t>
  </si>
  <si>
    <t>束</t>
  </si>
  <si>
    <t>Tsukuba Trends：表彰用(価格は例年通り)。協賛が貰えた場合不要。</t>
    <phoneticPr fontId="1"/>
  </si>
  <si>
    <t>花束(準グランプリ)</t>
  </si>
  <si>
    <t>花束(当日賞)</t>
  </si>
  <si>
    <t>Tsukuba Trends：表彰用(価格は例年の特別賞と同じ)</t>
    <phoneticPr fontId="1"/>
  </si>
  <si>
    <t>花束(協賛賞)</t>
    <phoneticPr fontId="1"/>
  </si>
  <si>
    <t>Tsukuba Trends：表彰用(価格は例年通り)。</t>
    <phoneticPr fontId="1"/>
  </si>
  <si>
    <t>交通費</t>
    <phoneticPr fontId="1"/>
  </si>
  <si>
    <t>ガソリン</t>
  </si>
  <si>
    <t>6月、11月</t>
    <phoneticPr fontId="1"/>
  </si>
  <si>
    <t>Tsukuba Trends：衣装合わせ、企業訪問、宣材写真撮影の移動に使用するため。値段は2月のレギュラーガソリン平均価格。</t>
    <rPh sb="35" eb="37">
      <t>シヨウ</t>
    </rPh>
    <phoneticPr fontId="1"/>
  </si>
  <si>
    <t>衣装合わせの交通費(出場者)</t>
  </si>
  <si>
    <t>人</t>
    <phoneticPr fontId="1"/>
  </si>
  <si>
    <t>9月、10月</t>
    <phoneticPr fontId="1"/>
  </si>
  <si>
    <t>Tsukuba Trends：出場者のスタジオへの移動のため。大学からスタジオラフォーレまで公共交通を利用した計算で出している。</t>
    <phoneticPr fontId="1"/>
  </si>
  <si>
    <t>宣材写真撮影交通費(出場者)</t>
  </si>
  <si>
    <t>Tsukuba Trends：出場者のスタジオへの移動のため。値段の算出方法は同上。</t>
    <rPh sb="34" eb="38">
      <t>サンシュツホウホウ</t>
    </rPh>
    <rPh sb="39" eb="41">
      <t>ドウジョウ</t>
    </rPh>
    <phoneticPr fontId="1"/>
  </si>
  <si>
    <t>衣装合わせの交通費(学実委)</t>
    <rPh sb="10" eb="11">
      <t>ガク</t>
    </rPh>
    <phoneticPr fontId="1"/>
  </si>
  <si>
    <t>Tsukuba Trends：学実委のスタジオへの移動のため。値段の算出方法は同上。</t>
    <rPh sb="14" eb="17">
      <t>ガクジツイ</t>
    </rPh>
    <rPh sb="24" eb="26">
      <t>イドウ</t>
    </rPh>
    <rPh sb="31" eb="33">
      <t>ネダン</t>
    </rPh>
    <rPh sb="34" eb="38">
      <t>サンシュツホウホウ</t>
    </rPh>
    <rPh sb="39" eb="41">
      <t>ドウジョウ</t>
    </rPh>
    <phoneticPr fontId="1"/>
  </si>
  <si>
    <t>衣装代</t>
  </si>
  <si>
    <t>着</t>
  </si>
  <si>
    <t>Tsukuba Trends：後夜祭での出場者の衣装のため。協賛が貰えた場合不要。</t>
    <phoneticPr fontId="1"/>
  </si>
  <si>
    <t>レンタカー代</t>
  </si>
  <si>
    <t>Tsukuba Trends：衣装合わせ、企業訪問、宣材写真撮影の移動のため。タイムズ、コンパクトタイプC-1クラス6時間で借りる。</t>
    <phoneticPr fontId="1"/>
  </si>
  <si>
    <t>宣材写真スタジオレンタル料</t>
  </si>
  <si>
    <t>Tsukuba Trends：宣材写真撮影のため。協賛が貰えた場合不要。</t>
    <phoneticPr fontId="1"/>
  </si>
  <si>
    <t>出演者の謝礼金</t>
  </si>
  <si>
    <t>8月~10月</t>
    <rPh sb="1" eb="2">
      <t>ガツ</t>
    </rPh>
    <phoneticPr fontId="1"/>
  </si>
  <si>
    <t>つくばお笑いライブ2026：出演者、仲介業者へ謝礼金を送るため。</t>
    <rPh sb="4" eb="5">
      <t>ワラ</t>
    </rPh>
    <phoneticPr fontId="1"/>
  </si>
  <si>
    <t>御礼品</t>
  </si>
  <si>
    <t>つくばお笑いライブ2026：出演者、仲介業者へ御礼品を渡すため。</t>
    <rPh sb="4" eb="5">
      <t>ワラ</t>
    </rPh>
    <phoneticPr fontId="1"/>
  </si>
  <si>
    <t>ケータリング代</t>
  </si>
  <si>
    <t>つくばお笑いライブ2026：出演者、仲介業者へケータリングを渡すため。</t>
    <rPh sb="4" eb="5">
      <t>ワラ</t>
    </rPh>
    <phoneticPr fontId="1"/>
  </si>
  <si>
    <t>安全保障サービス(レンタカー)</t>
  </si>
  <si>
    <t>台</t>
    <phoneticPr fontId="1"/>
  </si>
  <si>
    <t>Tsukuba Trends：レンタカーの保険のため。</t>
    <phoneticPr fontId="1"/>
  </si>
  <si>
    <t>支払手数料　小計</t>
    <phoneticPr fontId="1"/>
  </si>
  <si>
    <t>雑費</t>
    <phoneticPr fontId="1"/>
  </si>
  <si>
    <t>契約書送付料金</t>
  </si>
  <si>
    <t>つくばお笑いライブ2026：契約書を業者に郵送するため。</t>
    <rPh sb="4" eb="5">
      <t>ワラ</t>
    </rPh>
    <phoneticPr fontId="1"/>
  </si>
  <si>
    <t>印紙税</t>
  </si>
  <si>
    <t>つくばお笑いライブ2026：謝礼金を送るため。</t>
    <rPh sb="4" eb="5">
      <t>ワラ</t>
    </rPh>
    <phoneticPr fontId="1"/>
  </si>
  <si>
    <t>衣装クリーニング</t>
  </si>
  <si>
    <t>Tsukuba Trends：衣装を汚してしまった場合に必要となるため。</t>
    <rPh sb="15" eb="17">
      <t>イショウ</t>
    </rPh>
    <phoneticPr fontId="1"/>
  </si>
  <si>
    <t>夜祭企画部門　合計</t>
    <rPh sb="0" eb="2">
      <t>ヨルサイ</t>
    </rPh>
    <rPh sb="2" eb="4">
      <t>キカク</t>
    </rPh>
    <rPh sb="4" eb="6">
      <t>ブモン</t>
    </rPh>
    <phoneticPr fontId="1"/>
  </si>
  <si>
    <t>来場者参加型企画部門</t>
    <rPh sb="0" eb="10">
      <t>ライジョウシャサンカガタキカクブモン</t>
    </rPh>
    <phoneticPr fontId="1"/>
  </si>
  <si>
    <t>消耗品器具費</t>
    <phoneticPr fontId="1"/>
  </si>
  <si>
    <t>9月∼11月</t>
  </si>
  <si>
    <t>モニュメント・イルミネーション：イルミネーションの電力不足時に電力を補うため。</t>
    <phoneticPr fontId="1"/>
  </si>
  <si>
    <t>コンパネ</t>
  </si>
  <si>
    <t>モニュメント・イルミネーション：モニュメントの制作材料に用いるため。</t>
  </si>
  <si>
    <t>園芸支柱(3本入り)</t>
  </si>
  <si>
    <t>モニュメント・イルミネーション：モニュメント(そぽたん)の制作材料に用いるため。</t>
    <phoneticPr fontId="1"/>
  </si>
  <si>
    <t>角材</t>
  </si>
  <si>
    <t>モニュメント・イルミネーション：モニュメントの制作材料に用いるため。</t>
    <phoneticPr fontId="1"/>
  </si>
  <si>
    <t>ペンキ(水色)0.8L</t>
  </si>
  <si>
    <t>缶</t>
  </si>
  <si>
    <t>8月、9月</t>
    <phoneticPr fontId="1"/>
  </si>
  <si>
    <t>ペンキ(オレンジ)0.8L</t>
  </si>
  <si>
    <t>木工用ボンド180ℊ</t>
  </si>
  <si>
    <t>多目的ライター</t>
  </si>
  <si>
    <t>松美池ライトアップ：水面灯籠に点灯するため。</t>
    <rPh sb="0" eb="3">
      <t>マツミイケ</t>
    </rPh>
    <phoneticPr fontId="1"/>
  </si>
  <si>
    <t>9月~11月</t>
    <phoneticPr fontId="1"/>
  </si>
  <si>
    <t>松美池ライトアップ：竹灯籠の電力が不足した場合に補うため。</t>
    <phoneticPr fontId="1"/>
  </si>
  <si>
    <t>おりがみ</t>
  </si>
  <si>
    <t>松美池ライトアップ：水面灯籠の材料に使用するため。1日目のみの場合4セット。</t>
  </si>
  <si>
    <t>麻紐</t>
  </si>
  <si>
    <t>巻</t>
  </si>
  <si>
    <t>松美池ライトアップ：水面灯籠の材料に使用するため。1日目のみの場合1巻。</t>
  </si>
  <si>
    <t>発泡スチロール板</t>
  </si>
  <si>
    <t>松美池ライトアップ：水面灯籠の材料に使用するため。1日目のみの場合14枚。</t>
  </si>
  <si>
    <t>プラスチックカップ</t>
  </si>
  <si>
    <t>袋</t>
  </si>
  <si>
    <t>松美池ライトアップ：水面灯籠の材料に使用するため。1日目のみの場合2袋。</t>
  </si>
  <si>
    <t>キッチンラップ</t>
  </si>
  <si>
    <t>松美池ライトアップ：灯籠デザイン体験の会場の机を保護するため。</t>
    <phoneticPr fontId="1"/>
  </si>
  <si>
    <t>お酒の回収時の交通費</t>
  </si>
  <si>
    <t>樽酒振る舞い：お酒を回収するため。</t>
    <rPh sb="0" eb="2">
      <t>タルザケ</t>
    </rPh>
    <rPh sb="2" eb="3">
      <t>フ</t>
    </rPh>
    <rPh sb="4" eb="5">
      <t>マ</t>
    </rPh>
    <rPh sb="8" eb="9">
      <t>サケ</t>
    </rPh>
    <rPh sb="10" eb="12">
      <t>カイシュウ</t>
    </rPh>
    <phoneticPr fontId="1"/>
  </si>
  <si>
    <t>菓子折り</t>
  </si>
  <si>
    <t>樽酒振る舞い：お酒を提供してくださったところへのお礼のため。</t>
    <rPh sb="0" eb="2">
      <t>タルザケ</t>
    </rPh>
    <rPh sb="2" eb="3">
      <t>フ</t>
    </rPh>
    <rPh sb="4" eb="5">
      <t>マ</t>
    </rPh>
    <rPh sb="8" eb="9">
      <t>サケ</t>
    </rPh>
    <rPh sb="10" eb="12">
      <t>テイキョウ</t>
    </rPh>
    <rPh sb="25" eb="26">
      <t>レイ</t>
    </rPh>
    <phoneticPr fontId="1"/>
  </si>
  <si>
    <t>樽酒振る舞い：樽酒を提供してくださったところへのお礼のため。</t>
    <rPh sb="7" eb="9">
      <t>タルザケ</t>
    </rPh>
    <rPh sb="10" eb="12">
      <t>テイキョウ</t>
    </rPh>
    <rPh sb="25" eb="26">
      <t>レイ</t>
    </rPh>
    <phoneticPr fontId="1"/>
  </si>
  <si>
    <t>検便</t>
  </si>
  <si>
    <t>樽酒振る舞い：樽酒企画に参加する学実委の検便のため。人数により変動あり。</t>
    <rPh sb="7" eb="9">
      <t>タルザケ</t>
    </rPh>
    <rPh sb="9" eb="11">
      <t>キカク</t>
    </rPh>
    <rPh sb="12" eb="14">
      <t>サンカ</t>
    </rPh>
    <rPh sb="16" eb="19">
      <t>ガクジツイ</t>
    </rPh>
    <rPh sb="20" eb="22">
      <t>ケンベン</t>
    </rPh>
    <rPh sb="26" eb="28">
      <t>ニンズウ</t>
    </rPh>
    <rPh sb="31" eb="33">
      <t>ヘンドウ</t>
    </rPh>
    <phoneticPr fontId="1"/>
  </si>
  <si>
    <t>お礼文章及び写真送料</t>
  </si>
  <si>
    <t>樽酒振る舞い：お酒を提供してくださったところへのお礼のため。</t>
    <rPh sb="8" eb="9">
      <t>サケ</t>
    </rPh>
    <rPh sb="10" eb="12">
      <t>テイキョウ</t>
    </rPh>
    <rPh sb="25" eb="26">
      <t>レイ</t>
    </rPh>
    <phoneticPr fontId="1"/>
  </si>
  <si>
    <t>お礼写真印刷代</t>
  </si>
  <si>
    <t>装飾予備費</t>
  </si>
  <si>
    <t>8月~10月</t>
  </si>
  <si>
    <t>モニュメント・イルミネーション：モニュメント・イルミネーションの必要物品を購入するため。</t>
    <rPh sb="32" eb="36">
      <t>ヒツヨウブッピン</t>
    </rPh>
    <rPh sb="37" eb="39">
      <t>コウニュウ</t>
    </rPh>
    <phoneticPr fontId="1"/>
  </si>
  <si>
    <t>松美池ライトアップ：松美池の企画の必要物品を購入するため。</t>
    <rPh sb="0" eb="3">
      <t>マツミイケ</t>
    </rPh>
    <rPh sb="10" eb="13">
      <t>マツミイケ</t>
    </rPh>
    <rPh sb="14" eb="16">
      <t>キカク</t>
    </rPh>
    <rPh sb="17" eb="21">
      <t>ヒツヨウブッピン</t>
    </rPh>
    <rPh sb="22" eb="24">
      <t>コウニュウ</t>
    </rPh>
    <phoneticPr fontId="1"/>
  </si>
  <si>
    <t>謎解き脱出ゲーム：謎解き脱出ゲームの必要物品を購入するため。</t>
  </si>
  <si>
    <t>来場者参加型企画部門　合計</t>
    <rPh sb="0" eb="6">
      <t>ライジョウシャサンカガタ</t>
    </rPh>
    <rPh sb="6" eb="8">
      <t>キカク</t>
    </rPh>
    <rPh sb="8" eb="10">
      <t>ブモン</t>
    </rPh>
    <rPh sb="11" eb="13">
      <t>ゴウケイ</t>
    </rPh>
    <phoneticPr fontId="1"/>
  </si>
  <si>
    <t>学術企画部門</t>
    <rPh sb="0" eb="6">
      <t>ガクジュツキカクブモン</t>
    </rPh>
    <phoneticPr fontId="1"/>
  </si>
  <si>
    <t>弁当</t>
  </si>
  <si>
    <t>10月</t>
    <phoneticPr fontId="1"/>
  </si>
  <si>
    <t>つくばイチ受けたい授業：講師にお渡しするため。</t>
    <rPh sb="5" eb="6">
      <t>ウ</t>
    </rPh>
    <rPh sb="9" eb="11">
      <t>ジュギョウ</t>
    </rPh>
    <rPh sb="12" eb="14">
      <t>コウシ</t>
    </rPh>
    <rPh sb="16" eb="17">
      <t>ワタ</t>
    </rPh>
    <phoneticPr fontId="1"/>
  </si>
  <si>
    <t>お菓子</t>
  </si>
  <si>
    <t>飲み物</t>
  </si>
  <si>
    <t>つくばイチ受けたい授業：講師にお渡しするため。(アーティスト招致企画が購入したペットボトルを一部頂き、足りない分を購入する)</t>
    <rPh sb="5" eb="6">
      <t>ウ</t>
    </rPh>
    <rPh sb="9" eb="11">
      <t>ジュギョウ</t>
    </rPh>
    <rPh sb="12" eb="14">
      <t>コウシ</t>
    </rPh>
    <rPh sb="30" eb="32">
      <t>ショウチ</t>
    </rPh>
    <phoneticPr fontId="1"/>
  </si>
  <si>
    <t>切手</t>
  </si>
  <si>
    <t>つくばイチ受けたい授業：近隣高校にチラシを郵送するため。</t>
    <phoneticPr fontId="1"/>
  </si>
  <si>
    <t>封筒(8枚入り)</t>
  </si>
  <si>
    <t>人</t>
    <rPh sb="0" eb="1">
      <t xml:space="preserve">ニン </t>
    </rPh>
    <phoneticPr fontId="1"/>
  </si>
  <si>
    <t>10月</t>
    <rPh sb="2" eb="3">
      <t>ガツ</t>
    </rPh>
    <phoneticPr fontId="1"/>
  </si>
  <si>
    <t>つくばイチ受けたい授業：講師にお渡しするため。</t>
    <rPh sb="5" eb="6">
      <t>ウ</t>
    </rPh>
    <rPh sb="9" eb="11">
      <t>ジュギョウ</t>
    </rPh>
    <rPh sb="12" eb="14">
      <t>コウシ</t>
    </rPh>
    <phoneticPr fontId="1"/>
  </si>
  <si>
    <t>雑費　小計</t>
    <phoneticPr fontId="1"/>
  </si>
  <si>
    <t>学術企画部門　合計</t>
    <rPh sb="0" eb="4">
      <t>ガクジュツキカク</t>
    </rPh>
    <rPh sb="4" eb="6">
      <t>ブモン</t>
    </rPh>
    <phoneticPr fontId="1"/>
  </si>
  <si>
    <t>部門無所属</t>
    <rPh sb="0" eb="5">
      <t>ブモンムショゾク</t>
    </rPh>
    <phoneticPr fontId="1"/>
  </si>
  <si>
    <t>お弁当</t>
  </si>
  <si>
    <t>10月、11月</t>
    <phoneticPr fontId="1"/>
  </si>
  <si>
    <t>アーティスト招致企画：アーティスト、アーティスト側の付き添いスタッフ、仲介業者へのケータリングのため。</t>
    <rPh sb="6" eb="8">
      <t>ショウチ</t>
    </rPh>
    <rPh sb="8" eb="10">
      <t>キカク</t>
    </rPh>
    <phoneticPr fontId="1"/>
  </si>
  <si>
    <t>アーティスト招致企画：アーティスト、アーティスト側の付き添いスタッフ、仲介業者へのケータリングのため。</t>
    <phoneticPr fontId="1"/>
  </si>
  <si>
    <t>飲み物2Lサイズ</t>
  </si>
  <si>
    <t>飲み物500mLサイズ</t>
  </si>
  <si>
    <t>本</t>
    <phoneticPr fontId="1"/>
  </si>
  <si>
    <t>アーティスト招致企画：アーティスト、アーティスト側の付き添いスタッフ、仲介業者へのケータリングのため。また、アーティストが公演中に飲む飲料の確保のため。</t>
    <phoneticPr fontId="1"/>
  </si>
  <si>
    <t>ブロック氷</t>
  </si>
  <si>
    <t>アーティスト招致企画：アーティストが公演中に飲む飲料を冷やしておくため。</t>
    <phoneticPr fontId="1"/>
  </si>
  <si>
    <t>仲介業者への御礼品</t>
  </si>
  <si>
    <t>アーティスト招致企画：仲介業者へ渡す菓子折り等を購入するため。</t>
    <phoneticPr fontId="1"/>
  </si>
  <si>
    <t>ドリップコーヒー</t>
    <phoneticPr fontId="1"/>
  </si>
  <si>
    <t>箱</t>
    <rPh sb="0" eb="1">
      <t>ハコ</t>
    </rPh>
    <phoneticPr fontId="1"/>
  </si>
  <si>
    <t>アーティスト招致企画：出演アーティストが楽屋で使用するため。</t>
    <rPh sb="11" eb="13">
      <t>シュツエン</t>
    </rPh>
    <rPh sb="20" eb="22">
      <t>ガクヤ</t>
    </rPh>
    <rPh sb="23" eb="25">
      <t>シヨウ</t>
    </rPh>
    <phoneticPr fontId="1"/>
  </si>
  <si>
    <t>スティックシュガー</t>
    <phoneticPr fontId="1"/>
  </si>
  <si>
    <t>袋</t>
    <phoneticPr fontId="1"/>
  </si>
  <si>
    <t>ガムシロップ</t>
    <phoneticPr fontId="1"/>
  </si>
  <si>
    <t>花束</t>
  </si>
  <si>
    <t>雙峰祭グランプリ2026：最優秀賞受賞企画への贈与のため。</t>
    <phoneticPr fontId="1"/>
  </si>
  <si>
    <t>副賞</t>
  </si>
  <si>
    <t>雙峰祭グランプリ2026：最優秀賞受賞企画への贈与のため。</t>
    <rPh sb="0" eb="3">
      <t>ソウホウサイ</t>
    </rPh>
    <phoneticPr fontId="1"/>
  </si>
  <si>
    <t>雙峰祭グランプリ2026：優秀賞受賞企画への贈与のため。</t>
    <rPh sb="0" eb="3">
      <t>ソウホウサイ</t>
    </rPh>
    <phoneticPr fontId="1"/>
  </si>
  <si>
    <t>7月、8月</t>
  </si>
  <si>
    <t>つくば市コラボ企画：取材先まで移動するため。</t>
    <rPh sb="3" eb="4">
      <t>シ</t>
    </rPh>
    <rPh sb="7" eb="9">
      <t>キカク</t>
    </rPh>
    <rPh sb="10" eb="13">
      <t>シュザイサキ</t>
    </rPh>
    <rPh sb="15" eb="17">
      <t>イドウ</t>
    </rPh>
    <phoneticPr fontId="1"/>
  </si>
  <si>
    <t>交通費　小計</t>
    <rPh sb="0" eb="3">
      <t>コウツウヒ</t>
    </rPh>
    <phoneticPr fontId="1"/>
  </si>
  <si>
    <t>機材レンタル費</t>
  </si>
  <si>
    <t>アーティスト招致企画：アーティストがライブを行う際に使用する機材をレンタルするため。</t>
    <phoneticPr fontId="1"/>
  </si>
  <si>
    <t>アーティスト謝礼金</t>
  </si>
  <si>
    <t>800,000~1,000,000</t>
  </si>
  <si>
    <t>8月~11月</t>
  </si>
  <si>
    <t>アーティスト招致企画：アーティストへ謝礼費を払うため。</t>
    <phoneticPr fontId="1"/>
  </si>
  <si>
    <t>謝礼金振込手数料</t>
  </si>
  <si>
    <t>10月、11月</t>
    <rPh sb="2" eb="3">
      <t>ガツ</t>
    </rPh>
    <phoneticPr fontId="1"/>
  </si>
  <si>
    <t>アーティスト招致企画：アーティストへ謝礼を払う際に発生する振込手数料を支払うため。</t>
    <phoneticPr fontId="1"/>
  </si>
  <si>
    <t>著作権料振込手数料</t>
  </si>
  <si>
    <t>アーティスト招致企画：著作権料を支払う際に発生する振込手数料を支払うため。</t>
    <phoneticPr fontId="1"/>
  </si>
  <si>
    <t>著作権料</t>
  </si>
  <si>
    <t>アーティスト招致企画：ライブを行うことで発生する著作権料を支払うため。</t>
    <phoneticPr fontId="1"/>
  </si>
  <si>
    <t>収入印紙代</t>
  </si>
  <si>
    <t>アーティスト招致企画：契約書に貼付し印紙税を納付したことを証明するため。</t>
    <phoneticPr fontId="1"/>
  </si>
  <si>
    <t>6月~8月</t>
    <rPh sb="1" eb="2">
      <t>ガツ</t>
    </rPh>
    <phoneticPr fontId="1"/>
  </si>
  <si>
    <t>アーティスト招致企画：アーティストへ契約書を送付する際に発生する送料を支払うため。</t>
    <phoneticPr fontId="1"/>
  </si>
  <si>
    <t>撮影予備費</t>
  </si>
  <si>
    <t>ぶらり旅企画：撮影時等に機材故障が起きた場合に備えるため。</t>
    <rPh sb="3" eb="4">
      <t>タビ</t>
    </rPh>
    <rPh sb="4" eb="6">
      <t>キカク</t>
    </rPh>
    <phoneticPr fontId="1"/>
  </si>
  <si>
    <t>お茶</t>
  </si>
  <si>
    <t>9月</t>
    <phoneticPr fontId="1"/>
  </si>
  <si>
    <t>ユニットハウス：ユニットハウスの設置業者の方に差し入れるため。</t>
    <phoneticPr fontId="1"/>
  </si>
  <si>
    <t>ユニットハウス：ユニットハウスの撤去業者の方に差し入れるため。</t>
    <phoneticPr fontId="1"/>
  </si>
  <si>
    <t>部門無所属　合計</t>
    <rPh sb="0" eb="5">
      <t>ブモンムショゾク</t>
    </rPh>
    <phoneticPr fontId="1"/>
  </si>
  <si>
    <t>本部企画局　合計</t>
    <rPh sb="0" eb="4">
      <t>ホンブキカク</t>
    </rPh>
    <rPh sb="4" eb="5">
      <t>キョク</t>
    </rPh>
    <phoneticPr fontId="1"/>
  </si>
  <si>
    <t>財務予算　合計</t>
    <rPh sb="0" eb="4">
      <t>ザイムヨサン</t>
    </rPh>
    <phoneticPr fontId="1"/>
  </si>
  <si>
    <t>6.雨天時変更</t>
    <rPh sb="2" eb="5">
      <t>ウテンジ</t>
    </rPh>
    <rPh sb="5" eb="7">
      <t>ヘンコウ</t>
    </rPh>
    <phoneticPr fontId="1"/>
  </si>
  <si>
    <t>なし</t>
  </si>
  <si>
    <t>学生・教職員向け Creative Cloud コンプリートプラン（6か月分）</t>
    <phoneticPr fontId="1"/>
  </si>
  <si>
    <t>7月</t>
    <rPh sb="1" eb="2">
      <t xml:space="preserve">ガツ </t>
    </rPh>
    <phoneticPr fontId="1"/>
  </si>
  <si>
    <t>A2オフィシャルポスター　印刷費</t>
    <rPh sb="13" eb="16">
      <t xml:space="preserve">インサツヒ </t>
    </rPh>
    <phoneticPr fontId="1"/>
  </si>
  <si>
    <t>A4オフィシャルポスター　印刷費</t>
    <phoneticPr fontId="1"/>
  </si>
  <si>
    <t>B2オフィシャルポスター　印刷費</t>
    <rPh sb="13" eb="16">
      <t xml:space="preserve">インサツヒ </t>
    </rPh>
    <phoneticPr fontId="1"/>
  </si>
  <si>
    <t>駅ポスター　掲示費</t>
    <phoneticPr fontId="1"/>
  </si>
  <si>
    <t>オフィシャルパンフレット　印刷費</t>
    <phoneticPr fontId="1"/>
  </si>
  <si>
    <t>リーフレット　印刷費</t>
    <phoneticPr fontId="1"/>
  </si>
  <si>
    <t>7月、11月</t>
    <rPh sb="5" eb="6">
      <t>ガツ</t>
    </rPh>
    <phoneticPr fontId="1"/>
  </si>
  <si>
    <t>束</t>
    <rPh sb="0" eb="1">
      <t xml:space="preserve">タバ </t>
    </rPh>
    <phoneticPr fontId="1"/>
  </si>
  <si>
    <t>11月</t>
    <rPh sb="2" eb="3">
      <t xml:space="preserve">ガツ </t>
    </rPh>
    <phoneticPr fontId="1"/>
  </si>
  <si>
    <t>９月</t>
    <rPh sb="1" eb="2">
      <t>ガツ</t>
    </rPh>
    <phoneticPr fontId="1"/>
  </si>
  <si>
    <t>出演者の安全確保のため。</t>
    <rPh sb="0" eb="3">
      <t>シュツエンシャ</t>
    </rPh>
    <rPh sb="4" eb="8">
      <t>アンゼンカクホ</t>
    </rPh>
    <phoneticPr fontId="1"/>
  </si>
  <si>
    <t>売上予想数</t>
    <rPh sb="0" eb="5">
      <t>ウリアゲヨソウスウ</t>
    </rPh>
    <phoneticPr fontId="1"/>
  </si>
  <si>
    <t>アクリルキーホルダー</t>
    <phoneticPr fontId="1"/>
  </si>
  <si>
    <t>組み立て式ステージ修理費</t>
    <rPh sb="0" eb="1">
      <t>ク</t>
    </rPh>
    <rPh sb="2" eb="3">
      <t>タ</t>
    </rPh>
    <rPh sb="4" eb="5">
      <t>シキ</t>
    </rPh>
    <rPh sb="9" eb="11">
      <t>シュウリ</t>
    </rPh>
    <rPh sb="11" eb="12">
      <t>ヒ</t>
    </rPh>
    <phoneticPr fontId="1"/>
  </si>
  <si>
    <t>振込手数料</t>
    <rPh sb="0" eb="5">
      <t>フリコミテスウリョウ</t>
    </rPh>
    <phoneticPr fontId="1"/>
  </si>
  <si>
    <t>無線機のレンタル料を振り込むため。</t>
    <rPh sb="0" eb="3">
      <t>ムセンキ</t>
    </rPh>
    <rPh sb="8" eb="9">
      <t>リョウ</t>
    </rPh>
    <rPh sb="10" eb="11">
      <t>フ</t>
    </rPh>
    <rPh sb="12" eb="13">
      <t>コ</t>
    </rPh>
    <phoneticPr fontId="1"/>
  </si>
  <si>
    <t>10月、11月</t>
    <rPh sb="2" eb="3">
      <t>ガツ</t>
    </rPh>
    <rPh sb="6" eb="7">
      <t>ガツ</t>
    </rPh>
    <phoneticPr fontId="1"/>
  </si>
  <si>
    <t>巻</t>
    <phoneticPr fontId="1"/>
  </si>
  <si>
    <t>この場合、大学の会計上に学実委から大学へステージの修理費としてかかった金額分の役務を寄附したものとして記録される。</t>
    <rPh sb="25" eb="28">
      <t xml:space="preserve">シュウリヒトシテ </t>
    </rPh>
    <rPh sb="35" eb="37">
      <t xml:space="preserve">キンガク </t>
    </rPh>
    <phoneticPr fontId="1"/>
  </si>
  <si>
    <t xml:space="preserve">                        -</t>
  </si>
  <si>
    <t>7月、8月、11月</t>
    <rPh sb="1" eb="2">
      <t xml:space="preserve">ガツ </t>
    </rPh>
    <rPh sb="4" eb="5">
      <t xml:space="preserve">ガツ </t>
    </rPh>
    <phoneticPr fontId="1"/>
  </si>
  <si>
    <t>パンフレット等の売上金を口座に収めるため。</t>
    <rPh sb="6" eb="7">
      <t xml:space="preserve">ナド </t>
    </rPh>
    <phoneticPr fontId="1"/>
  </si>
  <si>
    <t>実験教室：実験教室の必要物品を購入するため。</t>
    <rPh sb="0" eb="4">
      <t>ジッケンキョウシツ</t>
    </rPh>
    <rPh sb="10" eb="14">
      <t xml:space="preserve">ヒツヨウブッピンヲ </t>
    </rPh>
    <rPh sb="15" eb="17">
      <t xml:space="preserve">コウニュウスルタメ </t>
    </rPh>
    <phoneticPr fontId="1"/>
  </si>
  <si>
    <t>7月~11月</t>
    <rPh sb="1" eb="2">
      <t>ガツ</t>
    </rPh>
    <phoneticPr fontId="1"/>
  </si>
  <si>
    <t>実験予備費</t>
    <rPh sb="0" eb="2">
      <t>ジッケンヒヨウ</t>
    </rPh>
    <rPh sb="2" eb="5">
      <t xml:space="preserve">ヨビヒ </t>
    </rPh>
    <phoneticPr fontId="1"/>
  </si>
  <si>
    <t>アーティスト招致企画の謝礼金が減少したため</t>
    <rPh sb="6" eb="8">
      <t>🫡</t>
    </rPh>
    <rPh sb="8" eb="10">
      <t>キカク</t>
    </rPh>
    <rPh sb="11" eb="13">
      <t>キボ</t>
    </rPh>
    <rPh sb="13" eb="15">
      <t>シュクショウ</t>
    </rPh>
    <phoneticPr fontId="1"/>
  </si>
  <si>
    <t>UNITEDステージの昨年度からの増収分3,000円*24=72,000円は大学所有のステージの修理費として財務予算から支出する。差額は諸経費として財務予算に繰り入れる。</t>
    <rPh sb="11" eb="14">
      <t xml:space="preserve">サクネンドカラノ </t>
    </rPh>
    <rPh sb="65" eb="67">
      <t>サガク</t>
    </rPh>
    <rPh sb="68" eb="71">
      <t>ショケイヒ</t>
    </rPh>
    <rPh sb="74" eb="78">
      <t>ザイムヨサン</t>
    </rPh>
    <rPh sb="79" eb="80">
      <t>ク</t>
    </rPh>
    <rPh sb="81" eb="82">
      <t>イ</t>
    </rPh>
    <phoneticPr fontId="1"/>
  </si>
  <si>
    <t>出演料を値上げしたため</t>
    <rPh sb="0" eb="3">
      <t>シュツエンリョウ</t>
    </rPh>
    <rPh sb="4" eb="6">
      <t>ネア</t>
    </rPh>
    <phoneticPr fontId="1"/>
  </si>
  <si>
    <t xml:space="preserve">1Aステージの収容人数を280~300、チケット販売枚数を250と仮定し、593,500円と予測する。 </t>
    <rPh sb="24" eb="26">
      <t xml:space="preserve">ハンバイ </t>
    </rPh>
    <rPh sb="26" eb="27">
      <t xml:space="preserve">マイ </t>
    </rPh>
    <rPh sb="27" eb="28">
      <t xml:space="preserve">スウヲ </t>
    </rPh>
    <rPh sb="33" eb="35">
      <t xml:space="preserve">カテイシ </t>
    </rPh>
    <rPh sb="44" eb="45">
      <t>_x0000__x0018__x0002__x0005__x001A__x0001_</t>
    </rPh>
    <phoneticPr fontId="1"/>
  </si>
  <si>
    <t>UNITEDステージおよびその他のステージへの出演する団体数をそれぞれ24と仮定し、UNITEDステージ12,000*24+その他のステージ3,000*24=360,000円と予測する。</t>
    <rPh sb="7" eb="19">
      <t xml:space="preserve">シュツエンキカクスウヲ </t>
    </rPh>
    <rPh sb="27" eb="29">
      <t xml:space="preserve">ダンタイ </t>
    </rPh>
    <rPh sb="68" eb="70">
      <t xml:space="preserve">ヨソクスル </t>
    </rPh>
    <phoneticPr fontId="1"/>
  </si>
  <si>
    <t>6月、7月</t>
    <rPh sb="1" eb="2">
      <t>ガツ</t>
    </rPh>
    <rPh sb="4" eb="5">
      <t>ガツ</t>
    </rPh>
    <phoneticPr fontId="1"/>
  </si>
  <si>
    <t>UNITEDステージは12,000円、その他のステージでは3,000円を集金する。</t>
    <rPh sb="17" eb="18">
      <t>エン</t>
    </rPh>
    <rPh sb="21" eb="22">
      <t>ホカ</t>
    </rPh>
    <rPh sb="34" eb="35">
      <t>エン</t>
    </rPh>
    <rPh sb="36" eb="38">
      <t xml:space="preserve">シュウキン </t>
    </rPh>
    <phoneticPr fontId="1"/>
  </si>
  <si>
    <t>10月、11月</t>
    <rPh sb="2" eb="3">
      <t xml:space="preserve">ガツ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</si>
</sst>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9">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rgb="FF000000"/>
      <name val="游ゴシック"/>
      <family val="3"/>
      <charset val="128"/>
      <scheme val="minor"/>
    </font>
    <font>
      <b/>
      <sz val="11"/>
      <color rgb="FF000000"/>
      <name val="游ゴシック"/>
      <family val="3"/>
      <charset val="128"/>
      <scheme val="minor"/>
    </font>
    <font>
      <b/>
      <sz val="11"/>
      <color rgb="FF00B0F0"/>
      <name val="游ゴシック"/>
      <family val="3"/>
      <charset val="128"/>
      <scheme val="minor"/>
    </font>
    <font>
      <sz val="11"/>
      <color rgb="FF242424"/>
      <name val="游ゴシック"/>
      <family val="3"/>
      <charset val="128"/>
      <scheme val="minor"/>
    </font>
    <font>
      <sz val="11"/>
      <color theme="1"/>
      <name val="游ゴシック"/>
      <family val="3"/>
      <charset val="128"/>
      <scheme val="minor"/>
    </font>
    <font>
      <sz val="11"/>
      <color rgb="FF242424"/>
      <name val="Yu Gothic"/>
      <family val="3"/>
      <charset val="128"/>
    </font>
    <font>
      <sz val="11"/>
      <color rgb="FFFF0000"/>
      <name val="游ゴシック"/>
      <family val="3"/>
      <charset val="128"/>
      <scheme val="minor"/>
    </font>
    <font>
      <sz val="11"/>
      <color theme="1"/>
      <name val="游ゴシック"/>
      <family val="2"/>
      <charset val="128"/>
      <scheme val="minor"/>
    </font>
    <font>
      <b/>
      <sz val="11"/>
      <color theme="1"/>
      <name val="游ゴシック"/>
      <family val="2"/>
      <charset val="128"/>
      <scheme val="minor"/>
    </font>
    <font>
      <sz val="11"/>
      <color theme="1"/>
      <name val="游ゴシック"/>
      <family val="3"/>
    </font>
    <font>
      <sz val="11"/>
      <color rgb="FF242424"/>
      <name val="Yu Gothic"/>
      <family val="3"/>
    </font>
    <font>
      <b/>
      <sz val="11"/>
      <color rgb="FF000000"/>
      <name val="Yu Gothic"/>
      <family val="3"/>
    </font>
    <font>
      <sz val="11"/>
      <color rgb="FF000000"/>
      <name val="Arial"/>
      <family val="2"/>
    </font>
    <font>
      <sz val="11"/>
      <color rgb="FF000000"/>
      <name val="Arial"/>
      <family val="3"/>
      <charset val="128"/>
    </font>
    <font>
      <sz val="11"/>
      <color rgb="FF000000"/>
      <name val="游ゴシック"/>
      <family val="3"/>
      <charset val="128"/>
    </font>
    <font>
      <sz val="11"/>
      <name val="游ゴシック"/>
      <family val="3"/>
      <charset val="128"/>
      <scheme val="minor"/>
    </font>
  </fonts>
  <fills count="7">
    <fill>
      <patternFill patternType="none"/>
    </fill>
    <fill>
      <patternFill patternType="gray125"/>
    </fill>
    <fill>
      <patternFill patternType="solid">
        <fgColor theme="0" tint="-0.249977111117893"/>
        <bgColor indexed="64"/>
      </patternFill>
    </fill>
    <fill>
      <patternFill patternType="solid">
        <fgColor rgb="FFFFFFFF"/>
        <bgColor rgb="FF000000"/>
      </patternFill>
    </fill>
    <fill>
      <patternFill patternType="solid">
        <fgColor rgb="FFFFFFFF"/>
        <bgColor rgb="FFFFFFFF"/>
      </patternFill>
    </fill>
    <fill>
      <patternFill patternType="solid">
        <fgColor theme="0" tint="-0.34998626667073579"/>
        <bgColor indexed="64"/>
      </patternFill>
    </fill>
    <fill>
      <patternFill patternType="solid">
        <fgColor theme="0"/>
        <bgColor indexed="64"/>
      </patternFill>
    </fill>
  </fills>
  <borders count="14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medium">
        <color rgb="FF000000"/>
      </left>
      <right/>
      <top style="medium">
        <color rgb="FF000000"/>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double">
        <color indexed="64"/>
      </bottom>
      <diagonal/>
    </border>
    <border>
      <left style="thin">
        <color indexed="64"/>
      </left>
      <right style="thin">
        <color indexed="64"/>
      </right>
      <top style="medium">
        <color rgb="FF000000"/>
      </top>
      <bottom style="double">
        <color indexed="64"/>
      </bottom>
      <diagonal/>
    </border>
    <border>
      <left style="thin">
        <color indexed="64"/>
      </left>
      <right/>
      <top style="medium">
        <color rgb="FF000000"/>
      </top>
      <bottom style="double">
        <color indexed="64"/>
      </bottom>
      <diagonal/>
    </border>
    <border>
      <left/>
      <right style="thin">
        <color indexed="64"/>
      </right>
      <top style="medium">
        <color rgb="FF000000"/>
      </top>
      <bottom style="double">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style="double">
        <color indexed="64"/>
      </bottom>
      <diagonal/>
    </border>
    <border>
      <left style="thin">
        <color rgb="FF000000"/>
      </left>
      <right style="thin">
        <color rgb="FF000000"/>
      </right>
      <top/>
      <bottom style="double">
        <color indexed="64"/>
      </bottom>
      <diagonal/>
    </border>
    <border>
      <left/>
      <right/>
      <top/>
      <bottom style="thin">
        <color indexed="64"/>
      </bottom>
      <diagonal/>
    </border>
    <border>
      <left/>
      <right style="thin">
        <color indexed="64"/>
      </right>
      <top/>
      <bottom/>
      <diagonal/>
    </border>
    <border>
      <left/>
      <right style="thin">
        <color rgb="FF000000"/>
      </right>
      <top style="thin">
        <color rgb="FF000000"/>
      </top>
      <bottom style="double">
        <color rgb="FF000000"/>
      </bottom>
      <diagonal/>
    </border>
    <border>
      <left style="medium">
        <color indexed="64"/>
      </left>
      <right style="medium">
        <color indexed="64"/>
      </right>
      <top style="medium">
        <color indexed="64"/>
      </top>
      <bottom/>
      <diagonal/>
    </border>
    <border>
      <left style="thin">
        <color indexed="64"/>
      </left>
      <right/>
      <top style="double">
        <color rgb="FF000000"/>
      </top>
      <bottom style="thin">
        <color indexed="64"/>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style="thin">
        <color rgb="FF000000"/>
      </left>
      <right style="thin">
        <color indexed="64"/>
      </right>
      <top style="thin">
        <color indexed="64"/>
      </top>
      <bottom style="double">
        <color indexed="64"/>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double">
        <color rgb="FF000000"/>
      </bottom>
      <diagonal/>
    </border>
    <border>
      <left style="thin">
        <color rgb="FF000000"/>
      </left>
      <right style="thin">
        <color rgb="FF000000"/>
      </right>
      <top/>
      <bottom/>
      <diagonal/>
    </border>
    <border>
      <left/>
      <right style="thin">
        <color rgb="FF000000"/>
      </right>
      <top style="medium">
        <color rgb="FF000000"/>
      </top>
      <bottom/>
      <diagonal/>
    </border>
    <border>
      <left/>
      <right style="thin">
        <color rgb="FF000000"/>
      </right>
      <top/>
      <bottom/>
      <diagonal/>
    </border>
    <border>
      <left style="thin">
        <color indexed="64"/>
      </left>
      <right/>
      <top/>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right/>
      <top/>
      <bottom style="thin">
        <color rgb="FF000000"/>
      </bottom>
      <diagonal/>
    </border>
    <border>
      <left style="thin">
        <color rgb="FF000000"/>
      </left>
      <right/>
      <top style="thin">
        <color rgb="FF000000"/>
      </top>
      <bottom style="double">
        <color indexed="64"/>
      </bottom>
      <diagonal/>
    </border>
    <border>
      <left style="thin">
        <color rgb="FF000000"/>
      </left>
      <right style="thin">
        <color indexed="64"/>
      </right>
      <top style="thin">
        <color rgb="FF000000"/>
      </top>
      <bottom style="double">
        <color indexed="64"/>
      </bottom>
      <diagonal/>
    </border>
    <border>
      <left style="thin">
        <color indexed="64"/>
      </left>
      <right/>
      <top style="medium">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rgb="FF000000"/>
      </bottom>
      <diagonal/>
    </border>
    <border>
      <left/>
      <right/>
      <top style="thin">
        <color indexed="64"/>
      </top>
      <bottom/>
      <diagonal/>
    </border>
    <border>
      <left style="thin">
        <color rgb="FF000000"/>
      </left>
      <right/>
      <top style="thin">
        <color rgb="FF000000"/>
      </top>
      <bottom style="double">
        <color rgb="FF000000"/>
      </bottom>
      <diagonal/>
    </border>
    <border>
      <left style="thin">
        <color indexed="64"/>
      </left>
      <right style="thin">
        <color indexed="64"/>
      </right>
      <top style="thin">
        <color rgb="FF000000"/>
      </top>
      <bottom style="double">
        <color indexed="64"/>
      </bottom>
      <diagonal/>
    </border>
    <border>
      <left style="thin">
        <color indexed="64"/>
      </left>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double">
        <color rgb="FF000000"/>
      </bottom>
      <diagonal/>
    </border>
    <border>
      <left style="medium">
        <color indexed="64"/>
      </left>
      <right/>
      <top style="medium">
        <color indexed="64"/>
      </top>
      <bottom/>
      <diagonal/>
    </border>
    <border>
      <left style="medium">
        <color rgb="FF000000"/>
      </left>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double">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indexed="64"/>
      </right>
      <top/>
      <bottom style="thin">
        <color indexed="64"/>
      </bottom>
      <diagonal/>
    </border>
    <border>
      <left/>
      <right style="medium">
        <color indexed="64"/>
      </right>
      <top/>
      <bottom style="double">
        <color rgb="FF000000"/>
      </bottom>
      <diagonal/>
    </border>
    <border>
      <left/>
      <right style="medium">
        <color indexed="64"/>
      </right>
      <top/>
      <bottom style="medium">
        <color rgb="FF000000"/>
      </bottom>
      <diagonal/>
    </border>
    <border>
      <left style="medium">
        <color indexed="64"/>
      </left>
      <right style="medium">
        <color indexed="64"/>
      </right>
      <top/>
      <bottom style="medium">
        <color rgb="FF000000"/>
      </bottom>
      <diagonal/>
    </border>
    <border>
      <left style="thin">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double">
        <color indexed="64"/>
      </bottom>
      <diagonal/>
    </border>
    <border>
      <left style="thin">
        <color indexed="64"/>
      </left>
      <right/>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double">
        <color rgb="FF000000"/>
      </bottom>
      <diagonal/>
    </border>
    <border>
      <left/>
      <right/>
      <top style="thin">
        <color rgb="FF000000"/>
      </top>
      <bottom style="double">
        <color rgb="FF000000"/>
      </bottom>
      <diagonal/>
    </border>
    <border>
      <left style="medium">
        <color indexed="64"/>
      </left>
      <right/>
      <top/>
      <bottom/>
      <diagonal/>
    </border>
    <border>
      <left style="medium">
        <color indexed="64"/>
      </left>
      <right/>
      <top style="thin">
        <color rgb="FF000000"/>
      </top>
      <bottom style="double">
        <color rgb="FF000000"/>
      </bottom>
      <diagonal/>
    </border>
    <border>
      <left style="medium">
        <color indexed="64"/>
      </left>
      <right style="medium">
        <color indexed="64"/>
      </right>
      <top style="double">
        <color rgb="FF000000"/>
      </top>
      <bottom style="medium">
        <color indexed="64"/>
      </bottom>
      <diagonal/>
    </border>
    <border>
      <left style="thin">
        <color indexed="64"/>
      </left>
      <right style="medium">
        <color indexed="64"/>
      </right>
      <top/>
      <bottom style="double">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448">
    <xf numFmtId="0" fontId="0" fillId="0" borderId="0" xfId="0">
      <alignment vertical="center"/>
    </xf>
    <xf numFmtId="0" fontId="2" fillId="0" borderId="0" xfId="0" applyFont="1">
      <alignmen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7" xfId="0" applyFont="1" applyBorder="1" applyAlignment="1">
      <alignment horizontal="left" vertical="center"/>
    </xf>
    <xf numFmtId="0" fontId="2" fillId="0" borderId="20" xfId="0" applyFont="1" applyBorder="1" applyAlignment="1">
      <alignment horizontal="left"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0" borderId="0" xfId="0" applyFont="1" applyAlignment="1">
      <alignment horizontal="left" vertical="center"/>
    </xf>
    <xf numFmtId="0" fontId="2" fillId="0" borderId="12" xfId="0" applyFont="1" applyBorder="1">
      <alignment vertical="center"/>
    </xf>
    <xf numFmtId="0" fontId="2" fillId="0" borderId="13" xfId="0" applyFont="1" applyBorder="1">
      <alignment vertical="center"/>
    </xf>
    <xf numFmtId="0" fontId="2" fillId="0" borderId="11" xfId="0" applyFont="1" applyBorder="1">
      <alignment vertical="center"/>
    </xf>
    <xf numFmtId="0" fontId="2" fillId="0" borderId="14" xfId="0" applyFont="1" applyBorder="1">
      <alignment vertical="center"/>
    </xf>
    <xf numFmtId="0" fontId="2" fillId="0" borderId="17" xfId="0" applyFont="1" applyBorder="1">
      <alignment vertical="center"/>
    </xf>
    <xf numFmtId="0" fontId="2" fillId="0" borderId="20" xfId="0" applyFont="1" applyBorder="1">
      <alignment vertical="center"/>
    </xf>
    <xf numFmtId="0" fontId="0" fillId="0" borderId="22" xfId="0" applyBorder="1">
      <alignment vertical="center"/>
    </xf>
    <xf numFmtId="0" fontId="0" fillId="0" borderId="12" xfId="0" applyBorder="1">
      <alignment vertical="center"/>
    </xf>
    <xf numFmtId="0" fontId="0" fillId="0" borderId="13" xfId="0" applyBorder="1">
      <alignment vertical="center"/>
    </xf>
    <xf numFmtId="0" fontId="0" fillId="0" borderId="11" xfId="0" applyBorder="1">
      <alignment vertical="center"/>
    </xf>
    <xf numFmtId="0" fontId="2" fillId="2" borderId="23" xfId="0" applyFont="1" applyFill="1" applyBorder="1" applyAlignment="1">
      <alignment horizontal="center" vertical="center"/>
    </xf>
    <xf numFmtId="0" fontId="2" fillId="0" borderId="22" xfId="0" applyFont="1" applyBorder="1">
      <alignment vertical="center"/>
    </xf>
    <xf numFmtId="0" fontId="2" fillId="2" borderId="2" xfId="0" applyFont="1" applyFill="1" applyBorder="1">
      <alignment vertical="center"/>
    </xf>
    <xf numFmtId="0" fontId="3" fillId="0" borderId="0" xfId="0" applyFont="1">
      <alignment vertical="center"/>
    </xf>
    <xf numFmtId="0" fontId="3" fillId="0" borderId="4" xfId="0" applyFont="1" applyBorder="1" applyAlignment="1">
      <alignment horizontal="left" vertical="center" wrapText="1"/>
    </xf>
    <xf numFmtId="3" fontId="3" fillId="0" borderId="1" xfId="0" applyNumberFormat="1" applyFont="1" applyBorder="1">
      <alignment vertical="center"/>
    </xf>
    <xf numFmtId="0" fontId="3" fillId="0" borderId="45" xfId="0" applyFont="1" applyBorder="1" applyAlignment="1">
      <alignment horizontal="left" vertical="center" wrapText="1"/>
    </xf>
    <xf numFmtId="3" fontId="3" fillId="0" borderId="10" xfId="0" applyNumberFormat="1" applyFont="1" applyBorder="1">
      <alignment vertical="center"/>
    </xf>
    <xf numFmtId="0" fontId="3" fillId="0" borderId="46" xfId="0" applyFont="1" applyBorder="1" applyAlignment="1">
      <alignment horizontal="left" vertical="center" wrapText="1"/>
    </xf>
    <xf numFmtId="0" fontId="2" fillId="2" borderId="59" xfId="0" applyFont="1" applyFill="1" applyBorder="1" applyAlignment="1">
      <alignment horizontal="center" vertical="center"/>
    </xf>
    <xf numFmtId="0" fontId="7" fillId="0" borderId="0" xfId="0" applyFont="1">
      <alignment vertical="center"/>
    </xf>
    <xf numFmtId="3" fontId="3" fillId="0" borderId="1" xfId="0" applyNumberFormat="1" applyFont="1" applyBorder="1" applyAlignment="1">
      <alignment horizontal="right" vertical="center"/>
    </xf>
    <xf numFmtId="0" fontId="3" fillId="0" borderId="1" xfId="0" applyFont="1" applyBorder="1" applyAlignment="1">
      <alignment horizontal="right" vertical="center"/>
    </xf>
    <xf numFmtId="0" fontId="2" fillId="2" borderId="24" xfId="0" applyFont="1" applyFill="1" applyBorder="1" applyAlignment="1">
      <alignment horizontal="center" vertical="center"/>
    </xf>
    <xf numFmtId="0" fontId="0" fillId="6" borderId="0" xfId="0" applyFill="1">
      <alignment vertical="center"/>
    </xf>
    <xf numFmtId="41" fontId="0" fillId="0" borderId="0" xfId="0" applyNumberFormat="1" applyAlignment="1">
      <alignment horizontal="right" vertical="center"/>
    </xf>
    <xf numFmtId="41" fontId="0" fillId="0" borderId="0" xfId="0" applyNumberFormat="1">
      <alignment vertical="center"/>
    </xf>
    <xf numFmtId="3" fontId="0" fillId="0" borderId="0" xfId="0" applyNumberFormat="1">
      <alignment vertical="center"/>
    </xf>
    <xf numFmtId="41" fontId="2" fillId="0" borderId="0" xfId="0" applyNumberFormat="1" applyFont="1">
      <alignment vertical="center"/>
    </xf>
    <xf numFmtId="0" fontId="12" fillId="0" borderId="0" xfId="0" applyFont="1">
      <alignment vertical="center"/>
    </xf>
    <xf numFmtId="41" fontId="0" fillId="0" borderId="0" xfId="1" applyNumberFormat="1" applyFont="1">
      <alignment vertical="center"/>
    </xf>
    <xf numFmtId="41" fontId="0" fillId="0" borderId="11" xfId="0" applyNumberFormat="1" applyBorder="1" applyAlignment="1">
      <alignment horizontal="right" vertical="center"/>
    </xf>
    <xf numFmtId="41" fontId="0" fillId="0" borderId="12" xfId="0" applyNumberFormat="1" applyBorder="1" applyAlignment="1">
      <alignment horizontal="right" vertical="center"/>
    </xf>
    <xf numFmtId="0" fontId="0" fillId="0" borderId="14" xfId="0" applyBorder="1">
      <alignment vertical="center"/>
    </xf>
    <xf numFmtId="0" fontId="0" fillId="0" borderId="97" xfId="0" applyBorder="1">
      <alignment vertical="center"/>
    </xf>
    <xf numFmtId="0" fontId="0" fillId="0" borderId="17" xfId="0" applyBorder="1">
      <alignment vertical="center"/>
    </xf>
    <xf numFmtId="41" fontId="0" fillId="0" borderId="17" xfId="0" applyNumberFormat="1" applyBorder="1" applyAlignment="1">
      <alignment horizontal="right" vertical="center"/>
    </xf>
    <xf numFmtId="0" fontId="11" fillId="6" borderId="0" xfId="0" applyFont="1" applyFill="1">
      <alignment vertical="center"/>
    </xf>
    <xf numFmtId="0" fontId="0" fillId="2" borderId="2" xfId="0" applyFill="1" applyBorder="1">
      <alignment vertical="center"/>
    </xf>
    <xf numFmtId="41" fontId="0" fillId="2" borderId="2" xfId="1" applyNumberFormat="1" applyFont="1" applyFill="1" applyBorder="1">
      <alignment vertical="center"/>
    </xf>
    <xf numFmtId="0" fontId="0" fillId="2" borderId="99" xfId="0" applyFill="1" applyBorder="1">
      <alignment vertical="center"/>
    </xf>
    <xf numFmtId="41" fontId="0" fillId="2" borderId="36" xfId="1" applyNumberFormat="1" applyFont="1" applyFill="1" applyBorder="1">
      <alignment vertical="center"/>
    </xf>
    <xf numFmtId="41" fontId="0" fillId="2" borderId="52" xfId="1" applyNumberFormat="1" applyFont="1" applyFill="1" applyBorder="1">
      <alignment vertical="center"/>
    </xf>
    <xf numFmtId="0" fontId="0" fillId="2" borderId="25" xfId="0" applyFill="1" applyBorder="1">
      <alignment vertical="center"/>
    </xf>
    <xf numFmtId="0" fontId="0" fillId="2" borderId="23" xfId="0" applyFill="1" applyBorder="1">
      <alignment vertical="center"/>
    </xf>
    <xf numFmtId="41" fontId="0" fillId="0" borderId="11" xfId="1" applyNumberFormat="1" applyFont="1" applyBorder="1" applyAlignment="1">
      <alignment horizontal="right" vertical="center"/>
    </xf>
    <xf numFmtId="0" fontId="0" fillId="6" borderId="100" xfId="0" applyFill="1" applyBorder="1">
      <alignment vertical="center"/>
    </xf>
    <xf numFmtId="41" fontId="0" fillId="0" borderId="52" xfId="1" applyNumberFormat="1" applyFont="1" applyBorder="1">
      <alignment vertical="center"/>
    </xf>
    <xf numFmtId="0" fontId="0" fillId="0" borderId="23" xfId="0" applyBorder="1">
      <alignment vertical="center"/>
    </xf>
    <xf numFmtId="0" fontId="0" fillId="0" borderId="25" xfId="0" applyBorder="1">
      <alignment vertical="center"/>
    </xf>
    <xf numFmtId="0" fontId="0" fillId="6" borderId="11" xfId="0" applyFill="1" applyBorder="1">
      <alignment vertical="center"/>
    </xf>
    <xf numFmtId="41" fontId="0" fillId="0" borderId="102" xfId="1" applyNumberFormat="1" applyFont="1" applyBorder="1" applyAlignment="1">
      <alignment horizontal="right" vertical="center"/>
    </xf>
    <xf numFmtId="0" fontId="0" fillId="0" borderId="103" xfId="0" applyBorder="1" applyAlignment="1">
      <alignment vertical="center" wrapText="1"/>
    </xf>
    <xf numFmtId="41" fontId="0" fillId="0" borderId="103" xfId="1" applyNumberFormat="1" applyFont="1" applyBorder="1" applyAlignment="1">
      <alignment horizontal="right" vertical="center"/>
    </xf>
    <xf numFmtId="41" fontId="0" fillId="0" borderId="104" xfId="1" applyNumberFormat="1" applyFont="1" applyBorder="1" applyAlignment="1">
      <alignment horizontal="right" vertical="center"/>
    </xf>
    <xf numFmtId="41" fontId="0" fillId="0" borderId="105" xfId="1" applyNumberFormat="1" applyFont="1" applyBorder="1" applyAlignment="1">
      <alignment horizontal="right" vertical="center"/>
    </xf>
    <xf numFmtId="0" fontId="0" fillId="0" borderId="0" xfId="0" applyAlignment="1">
      <alignment vertical="center" wrapText="1"/>
    </xf>
    <xf numFmtId="0" fontId="2" fillId="0" borderId="0" xfId="0" applyFont="1" applyAlignment="1">
      <alignment vertical="center" wrapText="1"/>
    </xf>
    <xf numFmtId="0" fontId="0" fillId="2" borderId="100" xfId="0" applyFill="1" applyBorder="1">
      <alignment vertical="center"/>
    </xf>
    <xf numFmtId="0" fontId="0" fillId="2" borderId="36" xfId="1" applyNumberFormat="1" applyFont="1" applyFill="1" applyBorder="1">
      <alignment vertical="center"/>
    </xf>
    <xf numFmtId="0" fontId="0" fillId="2" borderId="96" xfId="1" applyNumberFormat="1" applyFont="1" applyFill="1" applyBorder="1">
      <alignment vertical="center"/>
    </xf>
    <xf numFmtId="0" fontId="0" fillId="0" borderId="106" xfId="0" applyBorder="1">
      <alignment vertical="center"/>
    </xf>
    <xf numFmtId="41" fontId="0" fillId="0" borderId="107" xfId="1" applyNumberFormat="1" applyFont="1" applyBorder="1" applyAlignment="1">
      <alignment horizontal="right" vertical="center"/>
    </xf>
    <xf numFmtId="0" fontId="0" fillId="0" borderId="98" xfId="0" applyBorder="1">
      <alignment vertical="center"/>
    </xf>
    <xf numFmtId="41" fontId="0" fillId="0" borderId="108" xfId="1" applyNumberFormat="1" applyFont="1" applyBorder="1" applyAlignment="1">
      <alignment horizontal="right" vertical="center"/>
    </xf>
    <xf numFmtId="0" fontId="0" fillId="0" borderId="104" xfId="0" applyBorder="1">
      <alignment vertical="center"/>
    </xf>
    <xf numFmtId="41" fontId="0" fillId="0" borderId="109" xfId="1" applyNumberFormat="1" applyFont="1" applyBorder="1" applyAlignment="1">
      <alignment horizontal="right" vertical="center"/>
    </xf>
    <xf numFmtId="41" fontId="0" fillId="0" borderId="110" xfId="1" applyNumberFormat="1" applyFont="1" applyBorder="1" applyAlignment="1">
      <alignment horizontal="right" vertical="center"/>
    </xf>
    <xf numFmtId="0" fontId="14" fillId="0" borderId="0" xfId="0" applyFont="1">
      <alignment vertical="center"/>
    </xf>
    <xf numFmtId="0" fontId="0" fillId="6" borderId="2" xfId="0" applyFill="1" applyBorder="1">
      <alignment vertical="center"/>
    </xf>
    <xf numFmtId="0" fontId="2" fillId="2" borderId="114" xfId="0" applyFont="1" applyFill="1" applyBorder="1" applyAlignment="1">
      <alignment horizontal="center" vertical="center"/>
    </xf>
    <xf numFmtId="41" fontId="0" fillId="0" borderId="10" xfId="0" applyNumberFormat="1" applyBorder="1">
      <alignment vertical="center"/>
    </xf>
    <xf numFmtId="41" fontId="0" fillId="0" borderId="4" xfId="0" applyNumberFormat="1" applyBorder="1">
      <alignment vertical="center"/>
    </xf>
    <xf numFmtId="41" fontId="0" fillId="0" borderId="1" xfId="0" applyNumberFormat="1" applyBorder="1">
      <alignment vertical="center"/>
    </xf>
    <xf numFmtId="41" fontId="0" fillId="0" borderId="3" xfId="0" applyNumberFormat="1" applyBorder="1">
      <alignment vertical="center"/>
    </xf>
    <xf numFmtId="41" fontId="0" fillId="0" borderId="115" xfId="0" applyNumberFormat="1" applyBorder="1">
      <alignment vertical="center"/>
    </xf>
    <xf numFmtId="0" fontId="2" fillId="2" borderId="116" xfId="0" applyFont="1" applyFill="1" applyBorder="1" applyAlignment="1">
      <alignment horizontal="center" vertical="center"/>
    </xf>
    <xf numFmtId="41" fontId="0" fillId="0" borderId="33" xfId="0" applyNumberFormat="1" applyBorder="1">
      <alignment vertical="center"/>
    </xf>
    <xf numFmtId="41" fontId="0" fillId="0" borderId="54" xfId="0" applyNumberFormat="1" applyBorder="1">
      <alignment vertical="center"/>
    </xf>
    <xf numFmtId="41" fontId="0" fillId="0" borderId="18" xfId="0" applyNumberFormat="1" applyBorder="1">
      <alignment vertical="center"/>
    </xf>
    <xf numFmtId="0" fontId="2" fillId="0" borderId="118" xfId="0" applyFont="1" applyBorder="1">
      <alignment vertical="center"/>
    </xf>
    <xf numFmtId="0" fontId="2" fillId="0" borderId="119" xfId="0" applyFont="1" applyBorder="1">
      <alignment vertical="center"/>
    </xf>
    <xf numFmtId="3" fontId="3" fillId="0" borderId="10" xfId="0" applyNumberFormat="1" applyFont="1" applyBorder="1" applyAlignment="1">
      <alignment horizontal="right" vertical="center"/>
    </xf>
    <xf numFmtId="0" fontId="2" fillId="0" borderId="120" xfId="0" applyFont="1" applyBorder="1">
      <alignment vertical="center"/>
    </xf>
    <xf numFmtId="41" fontId="3" fillId="0" borderId="10" xfId="0" applyNumberFormat="1" applyFont="1" applyBorder="1" applyAlignment="1">
      <alignment horizontal="right" vertical="center"/>
    </xf>
    <xf numFmtId="41" fontId="0" fillId="0" borderId="21" xfId="0" applyNumberFormat="1" applyBorder="1">
      <alignment vertical="center"/>
    </xf>
    <xf numFmtId="41" fontId="3" fillId="0" borderId="1" xfId="0" applyNumberFormat="1" applyFont="1" applyBorder="1" applyAlignment="1">
      <alignment horizontal="right" vertical="center"/>
    </xf>
    <xf numFmtId="3" fontId="0" fillId="0" borderId="54" xfId="0" applyNumberFormat="1" applyBorder="1">
      <alignment vertical="center"/>
    </xf>
    <xf numFmtId="41" fontId="3" fillId="0" borderId="16" xfId="0" applyNumberFormat="1" applyFont="1" applyBorder="1" applyAlignment="1">
      <alignment horizontal="right" vertical="center"/>
    </xf>
    <xf numFmtId="41" fontId="3" fillId="0" borderId="3" xfId="0" applyNumberFormat="1" applyFont="1" applyBorder="1" applyAlignment="1">
      <alignment horizontal="right" vertical="center"/>
    </xf>
    <xf numFmtId="3" fontId="0" fillId="0" borderId="19" xfId="0" applyNumberFormat="1" applyBorder="1">
      <alignment vertical="center"/>
    </xf>
    <xf numFmtId="41" fontId="0" fillId="0" borderId="19" xfId="0" applyNumberFormat="1" applyBorder="1">
      <alignment vertical="center"/>
    </xf>
    <xf numFmtId="41" fontId="0" fillId="0" borderId="9" xfId="0" applyNumberFormat="1" applyBorder="1">
      <alignment vertical="center"/>
    </xf>
    <xf numFmtId="41" fontId="3" fillId="0" borderId="9" xfId="0" applyNumberFormat="1" applyFont="1" applyBorder="1" applyAlignment="1">
      <alignment horizontal="right" vertical="center"/>
    </xf>
    <xf numFmtId="3" fontId="3" fillId="0" borderId="4" xfId="0" applyNumberFormat="1" applyFont="1" applyBorder="1" applyAlignment="1">
      <alignment horizontal="right" vertical="center"/>
    </xf>
    <xf numFmtId="41" fontId="3" fillId="0" borderId="4" xfId="0" applyNumberFormat="1" applyFont="1" applyBorder="1" applyAlignment="1">
      <alignment horizontal="right" vertical="center"/>
    </xf>
    <xf numFmtId="0" fontId="3" fillId="0" borderId="4" xfId="0" applyFont="1" applyBorder="1" applyAlignment="1">
      <alignment horizontal="right" vertical="center"/>
    </xf>
    <xf numFmtId="3" fontId="3" fillId="0" borderId="33" xfId="0" applyNumberFormat="1" applyFont="1" applyBorder="1" applyAlignment="1">
      <alignment horizontal="right" vertical="center"/>
    </xf>
    <xf numFmtId="0" fontId="3" fillId="0" borderId="44" xfId="0" applyFont="1" applyBorder="1" applyAlignment="1">
      <alignment horizontal="right" vertical="center"/>
    </xf>
    <xf numFmtId="3" fontId="3" fillId="0" borderId="44" xfId="0" applyNumberFormat="1" applyFont="1" applyBorder="1" applyAlignment="1">
      <alignment horizontal="right" vertical="center"/>
    </xf>
    <xf numFmtId="3" fontId="0" fillId="0" borderId="121" xfId="0" applyNumberFormat="1" applyBorder="1">
      <alignment vertical="center"/>
    </xf>
    <xf numFmtId="41" fontId="0" fillId="0" borderId="11" xfId="0" applyNumberFormat="1" applyBorder="1">
      <alignment vertical="center"/>
    </xf>
    <xf numFmtId="41" fontId="0" fillId="0" borderId="20" xfId="0" applyNumberFormat="1" applyBorder="1">
      <alignment vertical="center"/>
    </xf>
    <xf numFmtId="41" fontId="0" fillId="0" borderId="17" xfId="0" applyNumberFormat="1" applyBorder="1">
      <alignment vertical="center"/>
    </xf>
    <xf numFmtId="0" fontId="2" fillId="0" borderId="122" xfId="0" applyFont="1" applyBorder="1" applyAlignment="1">
      <alignment horizontal="left" vertical="center"/>
    </xf>
    <xf numFmtId="41" fontId="0" fillId="0" borderId="123" xfId="0" applyNumberFormat="1" applyBorder="1">
      <alignment vertical="center"/>
    </xf>
    <xf numFmtId="41" fontId="0" fillId="0" borderId="56" xfId="0" applyNumberFormat="1" applyBorder="1">
      <alignment vertical="center"/>
    </xf>
    <xf numFmtId="41" fontId="0" fillId="0" borderId="101" xfId="0" applyNumberFormat="1" applyBorder="1">
      <alignment vertical="center"/>
    </xf>
    <xf numFmtId="0" fontId="2" fillId="0" borderId="126" xfId="0" applyFont="1" applyBorder="1">
      <alignment vertical="center"/>
    </xf>
    <xf numFmtId="0" fontId="2" fillId="2" borderId="59" xfId="0" applyFont="1" applyFill="1" applyBorder="1">
      <alignment vertical="center"/>
    </xf>
    <xf numFmtId="41" fontId="0" fillId="0" borderId="22" xfId="0" applyNumberFormat="1" applyBorder="1">
      <alignment vertical="center"/>
    </xf>
    <xf numFmtId="0" fontId="16" fillId="0" borderId="0" xfId="0" applyFont="1">
      <alignment vertical="center"/>
    </xf>
    <xf numFmtId="41" fontId="0" fillId="0" borderId="117" xfId="0" applyNumberFormat="1" applyBorder="1">
      <alignment vertical="center"/>
    </xf>
    <xf numFmtId="41" fontId="7" fillId="0" borderId="11" xfId="0" applyNumberFormat="1" applyFont="1" applyBorder="1">
      <alignment vertical="center"/>
    </xf>
    <xf numFmtId="41" fontId="0" fillId="0" borderId="0" xfId="1" applyNumberFormat="1" applyFont="1" applyBorder="1" applyAlignment="1">
      <alignment horizontal="right" vertical="center"/>
    </xf>
    <xf numFmtId="0" fontId="0" fillId="6" borderId="20" xfId="0" applyFill="1" applyBorder="1">
      <alignment vertical="center"/>
    </xf>
    <xf numFmtId="0" fontId="2" fillId="0" borderId="127" xfId="0" applyFont="1" applyBorder="1">
      <alignment vertical="center"/>
    </xf>
    <xf numFmtId="41" fontId="7" fillId="0" borderId="13" xfId="0" applyNumberFormat="1" applyFont="1" applyBorder="1">
      <alignment vertical="center"/>
    </xf>
    <xf numFmtId="0" fontId="0" fillId="0" borderId="0" xfId="0" applyAlignment="1">
      <alignment horizontal="left"/>
    </xf>
    <xf numFmtId="0" fontId="2" fillId="0" borderId="130" xfId="0" applyFont="1" applyBorder="1" applyAlignment="1">
      <alignment horizontal="left" vertical="center"/>
    </xf>
    <xf numFmtId="41" fontId="0" fillId="0" borderId="131" xfId="0" applyNumberFormat="1" applyBorder="1">
      <alignment vertical="center"/>
    </xf>
    <xf numFmtId="41" fontId="0" fillId="0" borderId="132" xfId="0" applyNumberFormat="1" applyBorder="1">
      <alignment vertical="center"/>
    </xf>
    <xf numFmtId="41" fontId="0" fillId="0" borderId="133" xfId="0" applyNumberFormat="1" applyBorder="1">
      <alignment vertical="center"/>
    </xf>
    <xf numFmtId="41" fontId="2" fillId="5" borderId="134" xfId="0" applyNumberFormat="1" applyFont="1" applyFill="1" applyBorder="1" applyAlignment="1">
      <alignment horizontal="center" vertical="center"/>
    </xf>
    <xf numFmtId="41" fontId="2" fillId="6" borderId="101" xfId="0" applyNumberFormat="1" applyFont="1" applyFill="1" applyBorder="1" applyAlignment="1">
      <alignment horizontal="left" vertical="center"/>
    </xf>
    <xf numFmtId="41" fontId="2" fillId="5" borderId="2" xfId="0" applyNumberFormat="1" applyFont="1" applyFill="1" applyBorder="1" applyAlignment="1">
      <alignment horizontal="center" vertical="center"/>
    </xf>
    <xf numFmtId="41" fontId="2" fillId="5" borderId="25" xfId="0" applyNumberFormat="1" applyFont="1" applyFill="1" applyBorder="1" applyAlignment="1">
      <alignment horizontal="center" vertical="center"/>
    </xf>
    <xf numFmtId="41" fontId="2" fillId="5" borderId="24" xfId="0" applyNumberFormat="1" applyFont="1" applyFill="1" applyBorder="1" applyAlignment="1">
      <alignment horizontal="center" vertical="center"/>
    </xf>
    <xf numFmtId="41" fontId="2" fillId="5" borderId="2" xfId="0" applyNumberFormat="1" applyFont="1" applyFill="1" applyBorder="1" applyAlignment="1">
      <alignment horizontal="center" vertical="center" wrapText="1"/>
    </xf>
    <xf numFmtId="41" fontId="0" fillId="0" borderId="143" xfId="0" applyNumberFormat="1" applyBorder="1">
      <alignment vertical="center"/>
    </xf>
    <xf numFmtId="41" fontId="0" fillId="0" borderId="13" xfId="0" applyNumberFormat="1" applyBorder="1">
      <alignment vertical="center"/>
    </xf>
    <xf numFmtId="41" fontId="0" fillId="0" borderId="0" xfId="1" applyNumberFormat="1" applyFont="1" applyFill="1">
      <alignment vertical="center"/>
    </xf>
    <xf numFmtId="0" fontId="7" fillId="0" borderId="34" xfId="0" applyFont="1" applyBorder="1" applyAlignment="1">
      <alignment horizontal="left" vertical="center"/>
    </xf>
    <xf numFmtId="0" fontId="7" fillId="0" borderId="34" xfId="0" applyFont="1" applyBorder="1" applyAlignment="1">
      <alignment horizontal="right" vertical="center"/>
    </xf>
    <xf numFmtId="0" fontId="7" fillId="0" borderId="120" xfId="0" applyFont="1" applyBorder="1" applyAlignment="1">
      <alignment horizontal="left" vertical="center"/>
    </xf>
    <xf numFmtId="41" fontId="7" fillId="0" borderId="34" xfId="0" applyNumberFormat="1" applyFont="1" applyBorder="1" applyAlignment="1">
      <alignment horizontal="right" vertical="center"/>
    </xf>
    <xf numFmtId="0" fontId="3" fillId="0" borderId="21" xfId="0" applyFont="1" applyBorder="1" applyAlignment="1">
      <alignment horizontal="left" vertical="center" wrapText="1"/>
    </xf>
    <xf numFmtId="0" fontId="3" fillId="0" borderId="51" xfId="0" applyFont="1" applyBorder="1" applyAlignment="1">
      <alignment horizontal="right" vertical="center"/>
    </xf>
    <xf numFmtId="41" fontId="0" fillId="0" borderId="37" xfId="1" applyNumberFormat="1" applyFont="1" applyFill="1" applyBorder="1" applyAlignment="1">
      <alignment horizontal="right" vertical="center"/>
    </xf>
    <xf numFmtId="41" fontId="0" fillId="0" borderId="4" xfId="1" applyNumberFormat="1" applyFont="1" applyFill="1" applyBorder="1" applyAlignment="1">
      <alignment horizontal="right" vertical="center"/>
    </xf>
    <xf numFmtId="41" fontId="4" fillId="0" borderId="4" xfId="0" applyNumberFormat="1" applyFont="1" applyBorder="1" applyAlignment="1">
      <alignment horizontal="right"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8" xfId="0" applyFont="1" applyBorder="1" applyAlignment="1">
      <alignment horizontal="left" vertical="center" wrapText="1"/>
    </xf>
    <xf numFmtId="0" fontId="3" fillId="0" borderId="57" xfId="0" applyFont="1" applyBorder="1" applyAlignment="1">
      <alignment horizontal="left" vertical="center" wrapText="1"/>
    </xf>
    <xf numFmtId="0" fontId="3" fillId="0" borderId="10" xfId="0" applyFont="1" applyBorder="1" applyAlignment="1">
      <alignment horizontal="left" vertical="center" wrapText="1"/>
    </xf>
    <xf numFmtId="0" fontId="3" fillId="0" borderId="81" xfId="0" applyFont="1" applyBorder="1" applyAlignment="1">
      <alignment horizontal="left" vertical="center" wrapText="1"/>
    </xf>
    <xf numFmtId="0" fontId="3" fillId="0" borderId="70" xfId="0" applyFont="1" applyBorder="1" applyAlignment="1">
      <alignment horizontal="left" vertical="center" wrapText="1"/>
    </xf>
    <xf numFmtId="0" fontId="3" fillId="0" borderId="49" xfId="0" applyFont="1" applyBorder="1" applyAlignment="1">
      <alignment horizontal="left" vertical="center" wrapText="1"/>
    </xf>
    <xf numFmtId="0" fontId="3" fillId="0" borderId="47" xfId="0" applyFont="1" applyBorder="1" applyAlignment="1">
      <alignment horizontal="left" vertical="top" wrapText="1"/>
    </xf>
    <xf numFmtId="0" fontId="3" fillId="0" borderId="35" xfId="0" applyFont="1" applyBorder="1" applyAlignment="1">
      <alignment horizontal="left" vertical="center" wrapText="1"/>
    </xf>
    <xf numFmtId="0" fontId="0" fillId="0" borderId="142" xfId="0" applyBorder="1" applyAlignment="1">
      <alignment horizontal="left" vertical="center"/>
    </xf>
    <xf numFmtId="0" fontId="0" fillId="0" borderId="34" xfId="0" applyBorder="1" applyAlignment="1">
      <alignment horizontal="left" vertical="center"/>
    </xf>
    <xf numFmtId="41" fontId="4" fillId="0" borderId="53" xfId="0" applyNumberFormat="1" applyFont="1" applyBorder="1" applyAlignment="1">
      <alignment horizontal="right" vertical="center"/>
    </xf>
    <xf numFmtId="41" fontId="0" fillId="0" borderId="34" xfId="0" applyNumberFormat="1" applyBorder="1" applyAlignment="1">
      <alignment horizontal="right" vertical="center"/>
    </xf>
    <xf numFmtId="41" fontId="3" fillId="0" borderId="15" xfId="0" applyNumberFormat="1" applyFont="1" applyBorder="1" applyAlignment="1">
      <alignment horizontal="right" vertical="center"/>
    </xf>
    <xf numFmtId="41" fontId="3" fillId="0" borderId="42" xfId="0" applyNumberFormat="1" applyFont="1" applyBorder="1" applyAlignment="1">
      <alignment horizontal="right" vertical="center"/>
    </xf>
    <xf numFmtId="41" fontId="0" fillId="0" borderId="144" xfId="0" applyNumberFormat="1" applyBorder="1">
      <alignment vertical="center"/>
    </xf>
    <xf numFmtId="41" fontId="3" fillId="0" borderId="76" xfId="0" applyNumberFormat="1" applyFont="1" applyBorder="1" applyAlignment="1">
      <alignment horizontal="right" vertical="center"/>
    </xf>
    <xf numFmtId="41" fontId="3" fillId="0" borderId="45" xfId="0" applyNumberFormat="1" applyFont="1" applyBorder="1" applyAlignment="1">
      <alignment horizontal="right" vertical="center"/>
    </xf>
    <xf numFmtId="41" fontId="3" fillId="0" borderId="71" xfId="0" applyNumberFormat="1" applyFont="1" applyBorder="1" applyAlignment="1">
      <alignment horizontal="right" vertical="center"/>
    </xf>
    <xf numFmtId="41" fontId="3" fillId="0" borderId="46" xfId="0" applyNumberFormat="1" applyFont="1" applyBorder="1" applyAlignment="1">
      <alignment horizontal="right" vertical="center"/>
    </xf>
    <xf numFmtId="41" fontId="3" fillId="0" borderId="0" xfId="0" applyNumberFormat="1" applyFont="1" applyAlignment="1">
      <alignment horizontal="right" vertical="center"/>
    </xf>
    <xf numFmtId="41" fontId="3" fillId="0" borderId="70" xfId="0" applyNumberFormat="1" applyFont="1" applyBorder="1" applyAlignment="1">
      <alignment horizontal="right" vertical="center"/>
    </xf>
    <xf numFmtId="41" fontId="3" fillId="0" borderId="75" xfId="0" applyNumberFormat="1" applyFont="1" applyBorder="1" applyAlignment="1">
      <alignment horizontal="right" vertical="center"/>
    </xf>
    <xf numFmtId="41" fontId="3" fillId="0" borderId="37" xfId="0" applyNumberFormat="1" applyFont="1" applyBorder="1" applyAlignment="1">
      <alignment horizontal="right" vertical="center"/>
    </xf>
    <xf numFmtId="41" fontId="3" fillId="0" borderId="90" xfId="0" applyNumberFormat="1" applyFont="1" applyBorder="1" applyAlignment="1">
      <alignment horizontal="right" vertical="center"/>
    </xf>
    <xf numFmtId="41" fontId="3" fillId="0" borderId="35" xfId="0" applyNumberFormat="1" applyFont="1" applyBorder="1" applyAlignment="1">
      <alignment horizontal="right" vertical="center"/>
    </xf>
    <xf numFmtId="41" fontId="3" fillId="0" borderId="80" xfId="0" applyNumberFormat="1" applyFont="1" applyBorder="1" applyAlignment="1">
      <alignment horizontal="right" vertical="center"/>
    </xf>
    <xf numFmtId="0" fontId="0" fillId="0" borderId="0" xfId="0" applyAlignment="1">
      <alignment horizontal="center" vertical="center"/>
    </xf>
    <xf numFmtId="0" fontId="3" fillId="0" borderId="4" xfId="0" applyFont="1" applyBorder="1">
      <alignment vertical="center"/>
    </xf>
    <xf numFmtId="0" fontId="3" fillId="0" borderId="72" xfId="0" applyFont="1" applyBorder="1">
      <alignment vertical="center"/>
    </xf>
    <xf numFmtId="0" fontId="3" fillId="0" borderId="82" xfId="0" applyFont="1" applyBorder="1">
      <alignment vertical="center"/>
    </xf>
    <xf numFmtId="41" fontId="2" fillId="0" borderId="12" xfId="0" applyNumberFormat="1" applyFont="1" applyBorder="1" applyAlignment="1">
      <alignment horizontal="left" vertical="center"/>
    </xf>
    <xf numFmtId="41" fontId="2" fillId="0" borderId="14" xfId="0" applyNumberFormat="1" applyFont="1" applyBorder="1" applyAlignment="1">
      <alignment horizontal="left" vertical="center"/>
    </xf>
    <xf numFmtId="41" fontId="2" fillId="0" borderId="135" xfId="0" applyNumberFormat="1" applyFont="1" applyBorder="1" applyAlignment="1">
      <alignment horizontal="left" vertical="center"/>
    </xf>
    <xf numFmtId="41" fontId="2" fillId="0" borderId="136" xfId="0" applyNumberFormat="1" applyFont="1" applyBorder="1" applyAlignment="1">
      <alignment horizontal="left" vertical="center"/>
    </xf>
    <xf numFmtId="41" fontId="2" fillId="0" borderId="137" xfId="0" applyNumberFormat="1" applyFont="1" applyBorder="1" applyAlignment="1">
      <alignment horizontal="left" vertical="center"/>
    </xf>
    <xf numFmtId="41" fontId="7" fillId="0" borderId="12" xfId="0" applyNumberFormat="1" applyFont="1" applyBorder="1">
      <alignment vertical="center"/>
    </xf>
    <xf numFmtId="41" fontId="0" fillId="6" borderId="0" xfId="0" applyNumberFormat="1" applyFill="1">
      <alignment vertical="center"/>
    </xf>
    <xf numFmtId="41" fontId="0" fillId="6" borderId="101" xfId="0" applyNumberFormat="1" applyFill="1" applyBorder="1">
      <alignment vertical="center"/>
    </xf>
    <xf numFmtId="41" fontId="0" fillId="0" borderId="12" xfId="0" applyNumberFormat="1" applyBorder="1">
      <alignment vertical="center"/>
    </xf>
    <xf numFmtId="41" fontId="0" fillId="0" borderId="113" xfId="0" applyNumberFormat="1" applyBorder="1">
      <alignment vertical="center"/>
    </xf>
    <xf numFmtId="41" fontId="0" fillId="0" borderId="119" xfId="0" applyNumberFormat="1" applyBorder="1">
      <alignment vertical="center"/>
    </xf>
    <xf numFmtId="41" fontId="0" fillId="0" borderId="14" xfId="0" applyNumberFormat="1" applyBorder="1">
      <alignment vertical="center"/>
    </xf>
    <xf numFmtId="41" fontId="0" fillId="0" borderId="92" xfId="0" applyNumberFormat="1" applyBorder="1">
      <alignment vertical="center"/>
    </xf>
    <xf numFmtId="41" fontId="0" fillId="0" borderId="127" xfId="0" applyNumberFormat="1" applyBorder="1">
      <alignment vertical="center"/>
    </xf>
    <xf numFmtId="41" fontId="0" fillId="0" borderId="139" xfId="0" applyNumberFormat="1" applyBorder="1">
      <alignment vertical="center"/>
    </xf>
    <xf numFmtId="41" fontId="0" fillId="0" borderId="137" xfId="0" applyNumberFormat="1" applyBorder="1">
      <alignment vertical="center"/>
    </xf>
    <xf numFmtId="41" fontId="0" fillId="0" borderId="138" xfId="0" applyNumberFormat="1" applyBorder="1">
      <alignment vertical="center"/>
    </xf>
    <xf numFmtId="41" fontId="0" fillId="0" borderId="140" xfId="0" applyNumberFormat="1" applyBorder="1">
      <alignment vertical="center"/>
    </xf>
    <xf numFmtId="41" fontId="11" fillId="0" borderId="17" xfId="0" applyNumberFormat="1" applyFont="1" applyBorder="1">
      <alignment vertical="center"/>
    </xf>
    <xf numFmtId="41" fontId="11" fillId="0" borderId="141" xfId="0" applyNumberFormat="1" applyFont="1" applyBorder="1">
      <alignment vertical="center"/>
    </xf>
    <xf numFmtId="41" fontId="11" fillId="0" borderId="130" xfId="0" applyNumberFormat="1" applyFont="1" applyBorder="1">
      <alignment vertical="center"/>
    </xf>
    <xf numFmtId="41" fontId="2" fillId="0" borderId="17" xfId="0" applyNumberFormat="1" applyFont="1" applyBorder="1">
      <alignment vertical="center"/>
    </xf>
    <xf numFmtId="0" fontId="3" fillId="0" borderId="32" xfId="0" applyFont="1" applyBorder="1" applyAlignment="1">
      <alignment horizontal="left" vertical="center"/>
    </xf>
    <xf numFmtId="0" fontId="3" fillId="0" borderId="37"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0" fillId="0" borderId="0" xfId="0" applyAlignment="1">
      <alignment horizontal="left" vertical="center"/>
    </xf>
    <xf numFmtId="0" fontId="3" fillId="0" borderId="48" xfId="0" applyFont="1" applyBorder="1" applyAlignment="1">
      <alignment horizontal="left" vertical="center"/>
    </xf>
    <xf numFmtId="0" fontId="3" fillId="0" borderId="35" xfId="0" applyFont="1" applyBorder="1" applyAlignment="1">
      <alignment horizontal="left" vertical="center"/>
    </xf>
    <xf numFmtId="0" fontId="3" fillId="0" borderId="3" xfId="0" applyFont="1" applyBorder="1" applyAlignment="1">
      <alignment horizontal="left" vertical="center"/>
    </xf>
    <xf numFmtId="0" fontId="3" fillId="0" borderId="49" xfId="0" applyFont="1" applyBorder="1" applyAlignment="1">
      <alignment horizontal="left" vertical="center"/>
    </xf>
    <xf numFmtId="0" fontId="4" fillId="0" borderId="0" xfId="0" applyFont="1" applyAlignment="1">
      <alignment horizontal="left" vertical="center"/>
    </xf>
    <xf numFmtId="0" fontId="3" fillId="0" borderId="4" xfId="0" applyFont="1" applyBorder="1" applyAlignment="1">
      <alignment horizontal="left" vertical="center"/>
    </xf>
    <xf numFmtId="0" fontId="3" fillId="0" borderId="43" xfId="0" applyFont="1" applyBorder="1" applyAlignment="1">
      <alignment horizontal="left" vertical="center"/>
    </xf>
    <xf numFmtId="0" fontId="3" fillId="0" borderId="45" xfId="0" applyFont="1" applyBorder="1" applyAlignment="1">
      <alignment horizontal="left" vertical="center"/>
    </xf>
    <xf numFmtId="0" fontId="3" fillId="0" borderId="71" xfId="0" applyFont="1" applyBorder="1" applyAlignment="1">
      <alignment horizontal="left" vertical="center"/>
    </xf>
    <xf numFmtId="0" fontId="3" fillId="0" borderId="46" xfId="0" applyFont="1" applyBorder="1" applyAlignment="1">
      <alignment horizontal="left" vertical="center"/>
    </xf>
    <xf numFmtId="0" fontId="3" fillId="0" borderId="68" xfId="0" applyFont="1" applyBorder="1" applyAlignment="1">
      <alignment horizontal="left" vertical="center"/>
    </xf>
    <xf numFmtId="0" fontId="3" fillId="0" borderId="66" xfId="0" applyFont="1" applyBorder="1" applyAlignment="1">
      <alignment horizontal="left" vertical="center"/>
    </xf>
    <xf numFmtId="0" fontId="3" fillId="0" borderId="81" xfId="0" applyFont="1" applyBorder="1" applyAlignment="1">
      <alignment horizontal="left" vertical="center"/>
    </xf>
    <xf numFmtId="0" fontId="3" fillId="0" borderId="44" xfId="0" applyFont="1" applyBorder="1" applyAlignment="1">
      <alignment horizontal="left" vertical="center"/>
    </xf>
    <xf numFmtId="0" fontId="3" fillId="0" borderId="42" xfId="0" applyFont="1" applyBorder="1" applyAlignment="1">
      <alignment horizontal="left" vertical="center"/>
    </xf>
    <xf numFmtId="0" fontId="3" fillId="0" borderId="0" xfId="0" applyFont="1" applyAlignment="1">
      <alignment horizontal="left" vertical="center"/>
    </xf>
    <xf numFmtId="0" fontId="3" fillId="0" borderId="32" xfId="0" applyFont="1" applyBorder="1">
      <alignment vertical="center"/>
    </xf>
    <xf numFmtId="0" fontId="2" fillId="0" borderId="4" xfId="0" applyFont="1" applyBorder="1">
      <alignment vertical="center"/>
    </xf>
    <xf numFmtId="0" fontId="3" fillId="0" borderId="37" xfId="0" applyFont="1" applyBorder="1">
      <alignment vertical="center"/>
    </xf>
    <xf numFmtId="0" fontId="3" fillId="0" borderId="1" xfId="0" applyFont="1" applyBorder="1">
      <alignment vertical="center"/>
    </xf>
    <xf numFmtId="0" fontId="3" fillId="0" borderId="16" xfId="0" applyFont="1" applyBorder="1">
      <alignment vertical="center"/>
    </xf>
    <xf numFmtId="0" fontId="4" fillId="0" borderId="38" xfId="0" applyFont="1" applyBorder="1">
      <alignment vertical="center"/>
    </xf>
    <xf numFmtId="0" fontId="4" fillId="0" borderId="24" xfId="0" applyFont="1" applyBorder="1">
      <alignment vertical="center"/>
    </xf>
    <xf numFmtId="0" fontId="7" fillId="0" borderId="34" xfId="0" applyFont="1" applyBorder="1">
      <alignment vertical="center"/>
    </xf>
    <xf numFmtId="0" fontId="3" fillId="0" borderId="48" xfId="0" applyFont="1" applyBorder="1">
      <alignment vertical="center"/>
    </xf>
    <xf numFmtId="0" fontId="4" fillId="0" borderId="4" xfId="0" applyFont="1" applyBorder="1">
      <alignment vertical="center"/>
    </xf>
    <xf numFmtId="0" fontId="3" fillId="0" borderId="35" xfId="0" applyFont="1" applyBorder="1">
      <alignment vertical="center"/>
    </xf>
    <xf numFmtId="0" fontId="3" fillId="0" borderId="3" xfId="0" applyFont="1" applyBorder="1">
      <alignment vertical="center"/>
    </xf>
    <xf numFmtId="0" fontId="3" fillId="0" borderId="49" xfId="0" applyFont="1" applyBorder="1">
      <alignment vertical="center"/>
    </xf>
    <xf numFmtId="0" fontId="4" fillId="0" borderId="36" xfId="0" applyFont="1" applyBorder="1">
      <alignment vertical="center"/>
    </xf>
    <xf numFmtId="0" fontId="4" fillId="0" borderId="0" xfId="0" applyFont="1">
      <alignment vertical="center"/>
    </xf>
    <xf numFmtId="0" fontId="4" fillId="0" borderId="33" xfId="0" applyFont="1" applyBorder="1">
      <alignment vertical="center"/>
    </xf>
    <xf numFmtId="0" fontId="3" fillId="0" borderId="43" xfId="0" applyFont="1" applyBorder="1">
      <alignment vertical="center"/>
    </xf>
    <xf numFmtId="0" fontId="3" fillId="0" borderId="45" xfId="0" applyFont="1" applyBorder="1">
      <alignment vertical="center"/>
    </xf>
    <xf numFmtId="0" fontId="3" fillId="0" borderId="71" xfId="0" applyFont="1" applyBorder="1">
      <alignment vertical="center"/>
    </xf>
    <xf numFmtId="0" fontId="3" fillId="0" borderId="46" xfId="0" applyFont="1" applyBorder="1">
      <alignment vertical="center"/>
    </xf>
    <xf numFmtId="0" fontId="3" fillId="0" borderId="68" xfId="0" applyFont="1" applyBorder="1">
      <alignment vertical="center"/>
    </xf>
    <xf numFmtId="0" fontId="3" fillId="0" borderId="66" xfId="0" applyFont="1" applyBorder="1">
      <alignment vertical="center"/>
    </xf>
    <xf numFmtId="0" fontId="3" fillId="0" borderId="81" xfId="0" applyFont="1" applyBorder="1">
      <alignment vertical="center"/>
    </xf>
    <xf numFmtId="0" fontId="3" fillId="0" borderId="65" xfId="0" applyFont="1" applyBorder="1">
      <alignment vertical="center"/>
    </xf>
    <xf numFmtId="0" fontId="3" fillId="0" borderId="83" xfId="0" applyFont="1" applyBorder="1">
      <alignment vertical="center"/>
    </xf>
    <xf numFmtId="0" fontId="3" fillId="0" borderId="44" xfId="0" applyFont="1" applyBorder="1">
      <alignment vertical="center"/>
    </xf>
    <xf numFmtId="0" fontId="3" fillId="0" borderId="89" xfId="0" applyFont="1" applyBorder="1">
      <alignment vertical="center"/>
    </xf>
    <xf numFmtId="0" fontId="3" fillId="0" borderId="85" xfId="0" applyFont="1" applyBorder="1">
      <alignment vertical="center"/>
    </xf>
    <xf numFmtId="0" fontId="3" fillId="0" borderId="87" xfId="0" applyFont="1" applyBorder="1">
      <alignment vertical="center"/>
    </xf>
    <xf numFmtId="0" fontId="3" fillId="0" borderId="42" xfId="0" applyFont="1" applyBorder="1">
      <alignment vertical="center"/>
    </xf>
    <xf numFmtId="0" fontId="3" fillId="0" borderId="93" xfId="0" applyFont="1" applyBorder="1">
      <alignment vertical="center"/>
    </xf>
    <xf numFmtId="0" fontId="3" fillId="3" borderId="71" xfId="0" applyFont="1" applyFill="1" applyBorder="1">
      <alignment vertical="center"/>
    </xf>
    <xf numFmtId="0" fontId="3" fillId="0" borderId="95" xfId="0" applyFont="1" applyBorder="1">
      <alignment vertical="center"/>
    </xf>
    <xf numFmtId="0" fontId="0" fillId="0" borderId="0" xfId="0" applyAlignment="1">
      <alignment horizontal="right" vertical="center"/>
    </xf>
    <xf numFmtId="0" fontId="3" fillId="0" borderId="32" xfId="0" applyFont="1" applyBorder="1" applyAlignment="1">
      <alignment horizontal="right" vertical="center"/>
    </xf>
    <xf numFmtId="0" fontId="2" fillId="0" borderId="0" xfId="0" applyFont="1" applyAlignment="1">
      <alignment horizontal="right" vertical="center"/>
    </xf>
    <xf numFmtId="0" fontId="3" fillId="0" borderId="37" xfId="0" applyFont="1" applyBorder="1" applyAlignment="1">
      <alignment horizontal="right" vertical="center"/>
    </xf>
    <xf numFmtId="0" fontId="3" fillId="0" borderId="16" xfId="0" applyFont="1" applyBorder="1" applyAlignment="1">
      <alignment horizontal="right" vertical="center"/>
    </xf>
    <xf numFmtId="0" fontId="3" fillId="0" borderId="42" xfId="0" applyFont="1" applyBorder="1" applyAlignment="1">
      <alignment horizontal="right" vertical="center"/>
    </xf>
    <xf numFmtId="0" fontId="4" fillId="0" borderId="25" xfId="0" applyFont="1" applyBorder="1" applyAlignment="1">
      <alignment horizontal="right" vertical="center"/>
    </xf>
    <xf numFmtId="0" fontId="5" fillId="0" borderId="0" xfId="0" applyFont="1" applyAlignment="1">
      <alignment horizontal="right" vertical="center"/>
    </xf>
    <xf numFmtId="0" fontId="2" fillId="0" borderId="4" xfId="0" applyFont="1" applyBorder="1" applyAlignment="1">
      <alignment horizontal="right" vertical="center"/>
    </xf>
    <xf numFmtId="0" fontId="3" fillId="0" borderId="48" xfId="0" applyFont="1" applyBorder="1" applyAlignment="1">
      <alignment horizontal="right" vertical="center"/>
    </xf>
    <xf numFmtId="0" fontId="3" fillId="0" borderId="35" xfId="0" applyFont="1" applyBorder="1" applyAlignment="1">
      <alignment horizontal="right" vertical="center"/>
    </xf>
    <xf numFmtId="0" fontId="3" fillId="0" borderId="3" xfId="0" applyFont="1" applyBorder="1" applyAlignment="1">
      <alignment horizontal="right" vertical="center"/>
    </xf>
    <xf numFmtId="0" fontId="3" fillId="0" borderId="49" xfId="0" applyFont="1" applyBorder="1" applyAlignment="1">
      <alignment horizontal="right" vertical="center"/>
    </xf>
    <xf numFmtId="0" fontId="3" fillId="0" borderId="52" xfId="0" applyFont="1" applyBorder="1" applyAlignment="1">
      <alignment horizontal="right" vertical="center"/>
    </xf>
    <xf numFmtId="0" fontId="4" fillId="0" borderId="0" xfId="0" applyFont="1" applyAlignment="1">
      <alignment horizontal="right" vertical="center"/>
    </xf>
    <xf numFmtId="0" fontId="3" fillId="0" borderId="45" xfId="0" applyFont="1" applyBorder="1" applyAlignment="1">
      <alignment horizontal="right" vertical="center"/>
    </xf>
    <xf numFmtId="0" fontId="3" fillId="0" borderId="0" xfId="0" applyFont="1" applyAlignment="1">
      <alignment horizontal="right" vertical="center"/>
    </xf>
    <xf numFmtId="0" fontId="3" fillId="0" borderId="34" xfId="0" applyFont="1" applyBorder="1" applyAlignment="1">
      <alignment horizontal="right" vertical="center"/>
    </xf>
    <xf numFmtId="0" fontId="3" fillId="0" borderId="43" xfId="0" applyFont="1" applyBorder="1" applyAlignment="1">
      <alignment horizontal="right" vertical="center"/>
    </xf>
    <xf numFmtId="0" fontId="3" fillId="0" borderId="71" xfId="0" applyFont="1" applyBorder="1" applyAlignment="1">
      <alignment horizontal="right" vertical="center"/>
    </xf>
    <xf numFmtId="0" fontId="3" fillId="0" borderId="68" xfId="0" applyFont="1" applyBorder="1" applyAlignment="1">
      <alignment horizontal="right" vertical="center"/>
    </xf>
    <xf numFmtId="0" fontId="3" fillId="0" borderId="46" xfId="0" applyFont="1" applyBorder="1" applyAlignment="1">
      <alignment horizontal="right" vertical="center"/>
    </xf>
    <xf numFmtId="0" fontId="3" fillId="0" borderId="72" xfId="0" applyFont="1" applyBorder="1" applyAlignment="1">
      <alignment horizontal="right" vertical="center"/>
    </xf>
    <xf numFmtId="0" fontId="3" fillId="0" borderId="76" xfId="0" applyFont="1" applyBorder="1" applyAlignment="1">
      <alignment horizontal="right" vertical="center"/>
    </xf>
    <xf numFmtId="0" fontId="3" fillId="0" borderId="85" xfId="0" applyFont="1" applyBorder="1" applyAlignment="1">
      <alignment horizontal="right" vertical="center"/>
    </xf>
    <xf numFmtId="0" fontId="3" fillId="0" borderId="86" xfId="0" applyFont="1" applyBorder="1" applyAlignment="1">
      <alignment horizontal="right" vertical="center"/>
    </xf>
    <xf numFmtId="0" fontId="3" fillId="0" borderId="33" xfId="0" applyFont="1" applyBorder="1" applyAlignment="1">
      <alignment horizontal="right" vertical="center"/>
    </xf>
    <xf numFmtId="0" fontId="3" fillId="0" borderId="54" xfId="0" applyFont="1" applyBorder="1" applyAlignment="1">
      <alignment horizontal="right" vertical="center"/>
    </xf>
    <xf numFmtId="0" fontId="3" fillId="0" borderId="80" xfId="0" applyFont="1" applyBorder="1" applyAlignment="1">
      <alignment horizontal="right" vertical="center"/>
    </xf>
    <xf numFmtId="0" fontId="3" fillId="0" borderId="111" xfId="0" applyFont="1" applyBorder="1" applyAlignment="1">
      <alignment horizontal="right" vertical="center"/>
    </xf>
    <xf numFmtId="0" fontId="3" fillId="0" borderId="81" xfId="0" applyFont="1" applyBorder="1" applyAlignment="1">
      <alignment horizontal="right" vertical="center"/>
    </xf>
    <xf numFmtId="0" fontId="4" fillId="0" borderId="25" xfId="0" applyFont="1" applyBorder="1" applyAlignment="1">
      <alignment horizontal="left" vertical="center"/>
    </xf>
    <xf numFmtId="0" fontId="0" fillId="0" borderId="4" xfId="0" applyBorder="1" applyAlignment="1">
      <alignment horizontal="left" vertical="center"/>
    </xf>
    <xf numFmtId="0" fontId="3" fillId="0" borderId="57" xfId="0" applyFont="1" applyBorder="1" applyAlignment="1">
      <alignment horizontal="left" vertical="center"/>
    </xf>
    <xf numFmtId="0" fontId="3" fillId="0" borderId="21" xfId="0" applyFont="1" applyBorder="1" applyAlignment="1">
      <alignment horizontal="left" vertical="center"/>
    </xf>
    <xf numFmtId="0" fontId="3" fillId="0" borderId="50" xfId="0" applyFont="1" applyBorder="1" applyAlignment="1">
      <alignment horizontal="left" vertical="center"/>
    </xf>
    <xf numFmtId="0" fontId="3" fillId="0" borderId="52" xfId="0" applyFont="1" applyBorder="1" applyAlignment="1">
      <alignment horizontal="left" vertical="center"/>
    </xf>
    <xf numFmtId="0" fontId="3" fillId="0" borderId="43" xfId="0" applyFont="1" applyBorder="1" applyAlignment="1">
      <alignment horizontal="left" vertical="center" wrapText="1"/>
    </xf>
    <xf numFmtId="0" fontId="0" fillId="0" borderId="56" xfId="0" applyBorder="1" applyAlignment="1">
      <alignment horizontal="left" vertical="center"/>
    </xf>
    <xf numFmtId="0" fontId="3" fillId="0" borderId="10" xfId="0" applyFont="1" applyBorder="1" applyAlignment="1">
      <alignment horizontal="left" vertical="center"/>
    </xf>
    <xf numFmtId="0" fontId="3" fillId="0" borderId="56" xfId="0" applyFont="1" applyBorder="1" applyAlignment="1">
      <alignment horizontal="left" vertical="center"/>
    </xf>
    <xf numFmtId="0" fontId="3" fillId="0" borderId="74" xfId="0" applyFont="1" applyBorder="1" applyAlignment="1">
      <alignment horizontal="left" vertical="center"/>
    </xf>
    <xf numFmtId="0" fontId="3" fillId="0" borderId="70" xfId="0" applyFont="1" applyBorder="1" applyAlignment="1">
      <alignment horizontal="left" vertical="center"/>
    </xf>
    <xf numFmtId="0" fontId="3" fillId="0" borderId="78" xfId="0" applyFont="1" applyBorder="1" applyAlignment="1">
      <alignment horizontal="left" vertical="center"/>
    </xf>
    <xf numFmtId="0" fontId="3" fillId="0" borderId="64" xfId="0" applyFont="1" applyBorder="1" applyAlignment="1">
      <alignment horizontal="left" vertical="center"/>
    </xf>
    <xf numFmtId="0" fontId="8" fillId="0" borderId="0" xfId="0" applyFont="1" applyAlignment="1">
      <alignment horizontal="left" vertical="center"/>
    </xf>
    <xf numFmtId="0" fontId="3" fillId="0" borderId="58" xfId="0" applyFont="1" applyBorder="1" applyAlignment="1">
      <alignment horizontal="left" vertical="center"/>
    </xf>
    <xf numFmtId="0" fontId="3" fillId="0" borderId="90" xfId="0" applyFont="1" applyBorder="1" applyAlignment="1">
      <alignment horizontal="left" vertical="center" wrapText="1"/>
    </xf>
    <xf numFmtId="0" fontId="3" fillId="0" borderId="88" xfId="0" applyFont="1" applyBorder="1" applyAlignment="1">
      <alignment horizontal="left" vertical="center"/>
    </xf>
    <xf numFmtId="0" fontId="3" fillId="0" borderId="73" xfId="0" applyFont="1" applyBorder="1" applyAlignment="1">
      <alignment horizontal="left" vertical="center"/>
    </xf>
    <xf numFmtId="0" fontId="3" fillId="0" borderId="15" xfId="0" applyFont="1" applyBorder="1" applyAlignment="1">
      <alignment horizontal="left" vertical="center"/>
    </xf>
    <xf numFmtId="0" fontId="3" fillId="0" borderId="92" xfId="0" applyFont="1" applyBorder="1" applyAlignment="1">
      <alignment horizontal="left" vertical="center"/>
    </xf>
    <xf numFmtId="0" fontId="3" fillId="0" borderId="58" xfId="0" applyFont="1" applyBorder="1" applyAlignment="1">
      <alignment horizontal="left" vertical="top"/>
    </xf>
    <xf numFmtId="0" fontId="3" fillId="0" borderId="9" xfId="0" applyFont="1" applyBorder="1" applyAlignment="1">
      <alignment horizontal="left" vertical="center"/>
    </xf>
    <xf numFmtId="0" fontId="3" fillId="0" borderId="112" xfId="0" applyFont="1" applyBorder="1" applyAlignment="1">
      <alignment horizontal="left" vertical="center"/>
    </xf>
    <xf numFmtId="41" fontId="3" fillId="0" borderId="32" xfId="0" applyNumberFormat="1" applyFont="1" applyBorder="1" applyAlignment="1">
      <alignment horizontal="right" vertical="center"/>
    </xf>
    <xf numFmtId="41" fontId="3" fillId="0" borderId="48" xfId="0" applyNumberFormat="1" applyFont="1" applyBorder="1" applyAlignment="1">
      <alignment horizontal="right" vertical="center"/>
    </xf>
    <xf numFmtId="41" fontId="3" fillId="0" borderId="57" xfId="0" applyNumberFormat="1" applyFont="1" applyBorder="1" applyAlignment="1">
      <alignment horizontal="right" vertical="center"/>
    </xf>
    <xf numFmtId="41" fontId="3" fillId="0" borderId="21" xfId="0" applyNumberFormat="1" applyFont="1" applyBorder="1" applyAlignment="1">
      <alignment horizontal="right" vertical="center"/>
    </xf>
    <xf numFmtId="3" fontId="0" fillId="0" borderId="32" xfId="0" applyNumberFormat="1" applyBorder="1" applyAlignment="1">
      <alignment horizontal="right" vertical="center"/>
    </xf>
    <xf numFmtId="41" fontId="3" fillId="0" borderId="74" xfId="0" applyNumberFormat="1" applyFont="1" applyBorder="1" applyAlignment="1">
      <alignment horizontal="right" vertical="center"/>
    </xf>
    <xf numFmtId="41" fontId="3" fillId="0" borderId="73" xfId="0" applyNumberFormat="1" applyFont="1" applyBorder="1" applyAlignment="1">
      <alignment horizontal="right" vertical="center"/>
    </xf>
    <xf numFmtId="41" fontId="3" fillId="0" borderId="43" xfId="0" applyNumberFormat="1" applyFont="1" applyBorder="1" applyAlignment="1">
      <alignment horizontal="right" vertical="center"/>
    </xf>
    <xf numFmtId="41" fontId="3" fillId="0" borderId="112" xfId="0" applyNumberFormat="1" applyFont="1" applyBorder="1" applyAlignment="1">
      <alignment horizontal="right" vertical="center"/>
    </xf>
    <xf numFmtId="3" fontId="3" fillId="0" borderId="37" xfId="0" applyNumberFormat="1" applyFont="1" applyBorder="1" applyAlignment="1">
      <alignment horizontal="right" vertical="center"/>
    </xf>
    <xf numFmtId="41" fontId="3" fillId="0" borderId="81" xfId="0" applyNumberFormat="1" applyFont="1" applyBorder="1" applyAlignment="1">
      <alignment horizontal="right" vertical="center"/>
    </xf>
    <xf numFmtId="0" fontId="3" fillId="0" borderId="57" xfId="0" applyFont="1" applyBorder="1" applyAlignment="1">
      <alignment horizontal="right" vertical="center"/>
    </xf>
    <xf numFmtId="0" fontId="3" fillId="0" borderId="21" xfId="0" applyFont="1" applyBorder="1" applyAlignment="1">
      <alignment horizontal="right" vertical="center"/>
    </xf>
    <xf numFmtId="3" fontId="3" fillId="0" borderId="16" xfId="0" applyNumberFormat="1" applyFont="1" applyBorder="1" applyAlignment="1">
      <alignment horizontal="right" vertical="center"/>
    </xf>
    <xf numFmtId="0" fontId="3" fillId="0" borderId="70" xfId="0" applyFont="1" applyBorder="1" applyAlignment="1">
      <alignment horizontal="right" vertical="center"/>
    </xf>
    <xf numFmtId="0" fontId="3" fillId="0" borderId="66" xfId="0" applyFont="1" applyBorder="1" applyAlignment="1">
      <alignment horizontal="right" vertical="center"/>
    </xf>
    <xf numFmtId="0" fontId="3" fillId="0" borderId="75" xfId="0" applyFont="1" applyBorder="1" applyAlignment="1">
      <alignment horizontal="right" vertical="center"/>
    </xf>
    <xf numFmtId="0" fontId="3" fillId="0" borderId="15" xfId="0" applyFont="1" applyBorder="1" applyAlignment="1">
      <alignment horizontal="right" vertical="center"/>
    </xf>
    <xf numFmtId="0" fontId="3" fillId="0" borderId="112" xfId="0" applyFont="1" applyBorder="1" applyAlignment="1">
      <alignment horizontal="right" vertical="center"/>
    </xf>
    <xf numFmtId="0" fontId="3" fillId="0" borderId="33" xfId="0" applyFont="1" applyBorder="1" applyAlignment="1">
      <alignment horizontal="left" vertical="center"/>
    </xf>
    <xf numFmtId="0" fontId="3" fillId="0" borderId="54" xfId="0" applyFont="1" applyBorder="1" applyAlignment="1">
      <alignment horizontal="left" vertical="center"/>
    </xf>
    <xf numFmtId="0" fontId="3" fillId="0" borderId="67" xfId="0" applyFont="1" applyBorder="1" applyAlignment="1">
      <alignment horizontal="left" vertical="center"/>
    </xf>
    <xf numFmtId="0" fontId="3" fillId="0" borderId="69" xfId="0" applyFont="1" applyBorder="1" applyAlignment="1">
      <alignment horizontal="left" vertical="center"/>
    </xf>
    <xf numFmtId="0" fontId="3" fillId="0" borderId="79" xfId="0" applyFont="1" applyBorder="1" applyAlignment="1">
      <alignment horizontal="left" vertical="center"/>
    </xf>
    <xf numFmtId="0" fontId="3" fillId="0" borderId="76" xfId="0" applyFont="1" applyBorder="1" applyAlignment="1">
      <alignment horizontal="left" vertical="center"/>
    </xf>
    <xf numFmtId="0" fontId="3" fillId="0" borderId="80" xfId="0" applyFont="1" applyBorder="1" applyAlignment="1">
      <alignment horizontal="left" vertical="center"/>
    </xf>
    <xf numFmtId="0" fontId="3" fillId="0" borderId="75" xfId="0" applyFont="1" applyBorder="1" applyAlignment="1">
      <alignment horizontal="left" vertical="center"/>
    </xf>
    <xf numFmtId="41" fontId="2" fillId="0" borderId="4" xfId="0" applyNumberFormat="1" applyFont="1" applyBorder="1" applyAlignment="1">
      <alignment horizontal="right" vertical="center"/>
    </xf>
    <xf numFmtId="41" fontId="4" fillId="0" borderId="38" xfId="0" applyNumberFormat="1" applyFont="1" applyBorder="1" applyAlignment="1">
      <alignment horizontal="right" vertical="center"/>
    </xf>
    <xf numFmtId="41" fontId="4" fillId="0" borderId="23" xfId="0" applyNumberFormat="1" applyFont="1" applyBorder="1" applyAlignment="1">
      <alignment horizontal="right" vertical="center"/>
    </xf>
    <xf numFmtId="41" fontId="3" fillId="0" borderId="55" xfId="0" applyNumberFormat="1" applyFont="1" applyBorder="1" applyAlignment="1">
      <alignment horizontal="right" vertical="center"/>
    </xf>
    <xf numFmtId="3" fontId="4" fillId="0" borderId="0" xfId="0" applyNumberFormat="1" applyFont="1" applyAlignment="1">
      <alignment horizontal="right" vertical="center"/>
    </xf>
    <xf numFmtId="41" fontId="3" fillId="0" borderId="33" xfId="0" applyNumberFormat="1" applyFont="1" applyBorder="1" applyAlignment="1">
      <alignment horizontal="right" vertical="center"/>
    </xf>
    <xf numFmtId="41" fontId="3" fillId="0" borderId="63" xfId="0" applyNumberFormat="1" applyFont="1" applyBorder="1" applyAlignment="1">
      <alignment horizontal="right" vertical="center"/>
    </xf>
    <xf numFmtId="3" fontId="4" fillId="0" borderId="4" xfId="0" applyNumberFormat="1" applyFont="1" applyBorder="1" applyAlignment="1">
      <alignment horizontal="right" vertical="center"/>
    </xf>
    <xf numFmtId="41" fontId="3" fillId="0" borderId="77" xfId="0" applyNumberFormat="1" applyFont="1" applyBorder="1" applyAlignment="1">
      <alignment horizontal="right" vertical="center"/>
    </xf>
    <xf numFmtId="41" fontId="4" fillId="0" borderId="71" xfId="0" applyNumberFormat="1" applyFont="1" applyBorder="1" applyAlignment="1">
      <alignment horizontal="right" vertical="center"/>
    </xf>
    <xf numFmtId="41" fontId="4" fillId="0" borderId="9" xfId="0" applyNumberFormat="1" applyFont="1" applyBorder="1" applyAlignment="1">
      <alignment horizontal="right" vertical="center"/>
    </xf>
    <xf numFmtId="41" fontId="3" fillId="0" borderId="94" xfId="0" applyNumberFormat="1" applyFont="1" applyBorder="1" applyAlignment="1">
      <alignment horizontal="right" vertical="center"/>
    </xf>
    <xf numFmtId="41" fontId="3" fillId="0" borderId="34" xfId="0" applyNumberFormat="1" applyFont="1" applyBorder="1" applyAlignment="1">
      <alignment horizontal="right" vertical="center"/>
    </xf>
    <xf numFmtId="3" fontId="3" fillId="0" borderId="43" xfId="0" applyNumberFormat="1" applyFont="1" applyBorder="1" applyAlignment="1">
      <alignment horizontal="right" vertical="center"/>
    </xf>
    <xf numFmtId="3" fontId="4" fillId="0" borderId="38" xfId="0" applyNumberFormat="1" applyFont="1" applyBorder="1" applyAlignment="1">
      <alignment horizontal="right" vertical="center"/>
    </xf>
    <xf numFmtId="0" fontId="3" fillId="0" borderId="37" xfId="0" applyFont="1" applyBorder="1" applyAlignment="1">
      <alignment horizontal="left" vertical="center" wrapText="1"/>
    </xf>
    <xf numFmtId="0" fontId="3" fillId="0" borderId="91" xfId="0" applyFont="1" applyBorder="1" applyAlignment="1">
      <alignment horizontal="left" vertical="center"/>
    </xf>
    <xf numFmtId="0" fontId="3" fillId="0" borderId="32" xfId="0" applyFont="1" applyBorder="1" applyAlignment="1">
      <alignment horizontal="left" vertical="center" wrapText="1"/>
    </xf>
    <xf numFmtId="0" fontId="3" fillId="0" borderId="16" xfId="0" applyFont="1" applyBorder="1" applyAlignment="1">
      <alignment horizontal="left" vertical="center" wrapText="1"/>
    </xf>
    <xf numFmtId="0" fontId="3" fillId="0" borderId="0" xfId="0" applyFont="1" applyAlignment="1">
      <alignment horizontal="left" vertical="center" wrapText="1"/>
    </xf>
    <xf numFmtId="0" fontId="3" fillId="3" borderId="58" xfId="0" applyFont="1" applyFill="1" applyBorder="1" applyAlignment="1">
      <alignment horizontal="left" vertical="center" wrapText="1"/>
    </xf>
    <xf numFmtId="0" fontId="6" fillId="4" borderId="45" xfId="0" applyFont="1" applyFill="1" applyBorder="1" applyAlignment="1">
      <alignment horizontal="left" vertical="center"/>
    </xf>
    <xf numFmtId="0" fontId="6" fillId="0" borderId="84" xfId="0" applyFont="1" applyBorder="1" applyAlignment="1">
      <alignment horizontal="left" vertical="center"/>
    </xf>
    <xf numFmtId="0" fontId="3" fillId="0" borderId="76" xfId="0" applyFont="1" applyBorder="1" applyAlignment="1">
      <alignment horizontal="left" vertical="center" wrapText="1"/>
    </xf>
    <xf numFmtId="0" fontId="3" fillId="0" borderId="71" xfId="0" applyFont="1" applyBorder="1" applyAlignment="1">
      <alignment horizontal="left" vertical="center" wrapText="1"/>
    </xf>
    <xf numFmtId="0" fontId="3" fillId="0" borderId="74" xfId="0" applyFont="1" applyBorder="1" applyAlignment="1">
      <alignment horizontal="left" vertical="center" wrapText="1"/>
    </xf>
    <xf numFmtId="0" fontId="3" fillId="0" borderId="80" xfId="0" applyFont="1" applyBorder="1" applyAlignment="1">
      <alignment horizontal="left" vertical="center" wrapText="1"/>
    </xf>
    <xf numFmtId="0" fontId="3" fillId="0" borderId="75" xfId="0" applyFont="1" applyBorder="1" applyAlignment="1">
      <alignment horizontal="left" vertical="center" wrapText="1"/>
    </xf>
    <xf numFmtId="0" fontId="3" fillId="0" borderId="112" xfId="0" applyFont="1" applyBorder="1" applyAlignment="1">
      <alignment horizontal="left" vertical="center" wrapText="1"/>
    </xf>
    <xf numFmtId="0" fontId="17" fillId="0" borderId="1" xfId="0" applyFont="1" applyBorder="1" applyAlignment="1">
      <alignment horizontal="left" vertical="center" wrapText="1"/>
    </xf>
    <xf numFmtId="0" fontId="3" fillId="0" borderId="0" xfId="0" applyFont="1" applyAlignment="1">
      <alignment horizontal="center" vertical="center"/>
    </xf>
    <xf numFmtId="41" fontId="0" fillId="0" borderId="11" xfId="1" applyNumberFormat="1" applyFont="1" applyFill="1" applyBorder="1" applyAlignment="1">
      <alignment horizontal="right" vertical="center"/>
    </xf>
    <xf numFmtId="41" fontId="7" fillId="6" borderId="11" xfId="0" applyNumberFormat="1" applyFont="1" applyFill="1" applyBorder="1">
      <alignment vertical="center"/>
    </xf>
    <xf numFmtId="41" fontId="7" fillId="6" borderId="101" xfId="0" applyNumberFormat="1" applyFont="1" applyFill="1" applyBorder="1">
      <alignment vertical="center"/>
    </xf>
    <xf numFmtId="41" fontId="7" fillId="6" borderId="139" xfId="0" applyNumberFormat="1" applyFont="1" applyFill="1" applyBorder="1">
      <alignment vertical="center"/>
    </xf>
    <xf numFmtId="41" fontId="13" fillId="0" borderId="36" xfId="1" applyNumberFormat="1" applyFont="1" applyFill="1" applyBorder="1">
      <alignment vertical="center"/>
    </xf>
    <xf numFmtId="41" fontId="0" fillId="0" borderId="52" xfId="1" applyNumberFormat="1" applyFont="1" applyFill="1" applyBorder="1">
      <alignment vertical="center"/>
    </xf>
    <xf numFmtId="41" fontId="0" fillId="0" borderId="53" xfId="1" applyNumberFormat="1" applyFont="1" applyFill="1" applyBorder="1">
      <alignment vertical="center"/>
    </xf>
    <xf numFmtId="0" fontId="0" fillId="0" borderId="2" xfId="0" applyBorder="1">
      <alignmen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41" fontId="3" fillId="0" borderId="54" xfId="0" applyNumberFormat="1" applyFont="1" applyBorder="1" applyAlignment="1">
      <alignment horizontal="right" vertical="center"/>
    </xf>
    <xf numFmtId="0" fontId="18" fillId="0" borderId="42" xfId="0" applyFont="1" applyBorder="1">
      <alignment vertical="center"/>
    </xf>
    <xf numFmtId="0" fontId="18" fillId="0" borderId="71" xfId="0" applyFont="1" applyBorder="1" applyAlignment="1">
      <alignment horizontal="right" vertical="center"/>
    </xf>
    <xf numFmtId="0" fontId="18" fillId="0" borderId="15" xfId="0" applyFont="1" applyBorder="1" applyAlignment="1">
      <alignment horizontal="left" vertical="center"/>
    </xf>
    <xf numFmtId="41" fontId="18" fillId="0" borderId="16" xfId="0" applyNumberFormat="1" applyFont="1" applyBorder="1" applyAlignment="1">
      <alignment horizontal="right" vertical="center"/>
    </xf>
    <xf numFmtId="0" fontId="18" fillId="0" borderId="16" xfId="0" applyFont="1" applyBorder="1" applyAlignment="1">
      <alignment horizontal="right" vertical="center"/>
    </xf>
    <xf numFmtId="0" fontId="18" fillId="0" borderId="16" xfId="0" applyFont="1" applyBorder="1" applyAlignment="1">
      <alignment horizontal="left" vertical="center"/>
    </xf>
    <xf numFmtId="41" fontId="18" fillId="0" borderId="1" xfId="0" applyNumberFormat="1" applyFont="1" applyBorder="1" applyAlignment="1">
      <alignment horizontal="right" vertical="center"/>
    </xf>
    <xf numFmtId="0" fontId="18" fillId="0" borderId="16" xfId="0" applyFont="1" applyBorder="1" applyAlignment="1">
      <alignment horizontal="left" vertical="center" wrapText="1"/>
    </xf>
    <xf numFmtId="0" fontId="18" fillId="0" borderId="0" xfId="0" applyFont="1">
      <alignment vertical="center"/>
    </xf>
    <xf numFmtId="0" fontId="3" fillId="0" borderId="92" xfId="0" applyFont="1" applyBorder="1" applyAlignment="1">
      <alignment horizontal="left" vertical="center" wrapText="1"/>
    </xf>
    <xf numFmtId="41" fontId="3" fillId="0" borderId="113" xfId="0" applyNumberFormat="1" applyFont="1" applyBorder="1">
      <alignment vertical="center"/>
    </xf>
    <xf numFmtId="41" fontId="0" fillId="0" borderId="22" xfId="0" applyNumberFormat="1" applyBorder="1" applyAlignment="1">
      <alignment horizontal="right" vertical="center"/>
    </xf>
    <xf numFmtId="41" fontId="0" fillId="0" borderId="129" xfId="0" applyNumberFormat="1" applyBorder="1">
      <alignment vertical="center"/>
    </xf>
    <xf numFmtId="41" fontId="3" fillId="0" borderId="10" xfId="0" applyNumberFormat="1" applyFont="1" applyBorder="1">
      <alignment vertical="center"/>
    </xf>
    <xf numFmtId="41" fontId="3" fillId="0" borderId="9" xfId="0" applyNumberFormat="1" applyFont="1" applyBorder="1">
      <alignment vertical="center"/>
    </xf>
    <xf numFmtId="41" fontId="3" fillId="0" borderId="56" xfId="0" applyNumberFormat="1" applyFont="1" applyBorder="1">
      <alignment vertical="center"/>
    </xf>
    <xf numFmtId="41" fontId="3" fillId="0" borderId="4" xfId="0" applyNumberFormat="1" applyFont="1" applyBorder="1">
      <alignment vertical="center"/>
    </xf>
    <xf numFmtId="41" fontId="3" fillId="0" borderId="145" xfId="0" applyNumberFormat="1" applyFont="1" applyBorder="1">
      <alignment vertical="center"/>
    </xf>
    <xf numFmtId="41" fontId="3" fillId="0" borderId="34" xfId="0" applyNumberFormat="1" applyFont="1" applyBorder="1">
      <alignment vertical="center"/>
    </xf>
    <xf numFmtId="41" fontId="3" fillId="0" borderId="146" xfId="0" applyNumberFormat="1" applyFont="1" applyBorder="1">
      <alignment vertical="center"/>
    </xf>
    <xf numFmtId="41" fontId="3" fillId="0" borderId="147" xfId="0" applyNumberFormat="1" applyFont="1" applyBorder="1">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pplyAlignment="1">
      <alignment horizontal="center" vertical="center"/>
    </xf>
    <xf numFmtId="0" fontId="0" fillId="0" borderId="28" xfId="0" applyBorder="1">
      <alignment vertical="center"/>
    </xf>
    <xf numFmtId="0" fontId="0" fillId="0" borderId="29" xfId="0" applyBorder="1">
      <alignment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3" xfId="0" applyFont="1" applyFill="1" applyBorder="1" applyAlignment="1">
      <alignment horizontal="center" vertical="center"/>
    </xf>
    <xf numFmtId="0" fontId="0" fillId="0" borderId="26" xfId="0" applyBorder="1">
      <alignment vertical="center"/>
    </xf>
    <xf numFmtId="0" fontId="0" fillId="0" borderId="27" xfId="0" applyBorder="1">
      <alignment vertical="center"/>
    </xf>
    <xf numFmtId="0" fontId="0" fillId="0" borderId="30" xfId="0" applyBorder="1">
      <alignment vertical="center"/>
    </xf>
    <xf numFmtId="0" fontId="0" fillId="0" borderId="31" xfId="0" applyBorder="1">
      <alignment vertical="center"/>
    </xf>
    <xf numFmtId="0" fontId="2" fillId="2" borderId="5" xfId="0" applyFont="1"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24" xfId="0" applyBorder="1">
      <alignment vertical="center"/>
    </xf>
    <xf numFmtId="0" fontId="0" fillId="0" borderId="125" xfId="0" applyBorder="1">
      <alignment vertical="center"/>
    </xf>
    <xf numFmtId="0" fontId="0" fillId="0" borderId="119" xfId="0" applyBorder="1">
      <alignment vertical="center"/>
    </xf>
    <xf numFmtId="0" fontId="0" fillId="0" borderId="128" xfId="0" applyBorder="1">
      <alignment vertical="center"/>
    </xf>
    <xf numFmtId="0" fontId="3" fillId="0" borderId="39"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33" xfId="0" applyFont="1" applyBorder="1">
      <alignment vertical="center"/>
    </xf>
    <xf numFmtId="0" fontId="3" fillId="0" borderId="56" xfId="0" applyFont="1" applyBorder="1">
      <alignment vertical="center"/>
    </xf>
    <xf numFmtId="0" fontId="3" fillId="0" borderId="9" xfId="0" applyFont="1" applyBorder="1">
      <alignment vertical="center"/>
    </xf>
    <xf numFmtId="0" fontId="4" fillId="0" borderId="25" xfId="0" applyFont="1" applyBorder="1">
      <alignment vertical="center"/>
    </xf>
    <xf numFmtId="0" fontId="9" fillId="0" borderId="39" xfId="0" applyFont="1" applyBorder="1">
      <alignment vertical="center"/>
    </xf>
    <xf numFmtId="0" fontId="3" fillId="0" borderId="60" xfId="0" applyFont="1" applyBorder="1">
      <alignment vertical="center"/>
    </xf>
    <xf numFmtId="0" fontId="3" fillId="0" borderId="61" xfId="0" applyFont="1" applyBorder="1">
      <alignment vertical="center"/>
    </xf>
    <xf numFmtId="0" fontId="3" fillId="0" borderId="62" xfId="0" applyFont="1" applyBorder="1">
      <alignment vertical="center"/>
    </xf>
    <xf numFmtId="0" fontId="0" fillId="0" borderId="39" xfId="0" applyBorder="1">
      <alignment vertical="center"/>
    </xf>
    <xf numFmtId="0" fontId="0" fillId="0" borderId="38" xfId="0" applyBorder="1">
      <alignment vertical="center"/>
    </xf>
    <xf numFmtId="0" fontId="3" fillId="0" borderId="38" xfId="0" applyFont="1" applyBorder="1">
      <alignment vertical="center"/>
    </xf>
    <xf numFmtId="0" fontId="3" fillId="0" borderId="4" xfId="0" applyFont="1" applyBorder="1">
      <alignment vertical="center"/>
    </xf>
    <xf numFmtId="0" fontId="3" fillId="0" borderId="72" xfId="0" applyFont="1" applyBorder="1">
      <alignment vertical="center"/>
    </xf>
    <xf numFmtId="0" fontId="3" fillId="0" borderId="82" xfId="0" applyFont="1" applyBorder="1">
      <alignment vertical="center"/>
    </xf>
    <xf numFmtId="0" fontId="3" fillId="0" borderId="73" xfId="0" applyFont="1" applyBorder="1">
      <alignment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優羽 小川" id="{E7BB7F20-5F7E-4CF8-90CF-2EE027C6945D}" userId="7045e4f292cf19c4" providerId="Windows Live"/>
  <person displayName="栗原　龍斗" id="{AC3CCA6A-2B3C-4EF3-80D9-32EC03CC4198}" userId="S::s2510483@u.tsukuba.ac.jp::b7b1af17-cbf7-4d08-8a90-aee6960ac997" providerId="AD"/>
  <person displayName="青木　千鳳" id="{BB0BC04F-65EC-4948-B33B-7F46C29812DA}" userId="S::s2510849@u.tsukuba.ac.jp::ae3cb515-c183-4a23-8ef5-ba8c04a65674" providerId="AD"/>
  <person displayName="貞廣　宇保" id="{411FD7C7-1CA4-4AA1-B9A8-4B75DFE45B02}" userId="S::s2511009@u.tsukuba.ac.jp::008b0bef-88c4-4bb8-bf9c-10cd35a5a1a6" providerId="AD"/>
  <person displayName="栗原　さくら" id="{6B674FA7-25E0-43CC-8405-6723163B8A97}" userId="S::s2511342@u.tsukuba.ac.jp::dab08d07-face-4f1d-a4e1-0c55296ac7e6" providerId="AD"/>
  <person displayName="藤井　新之助" id="{F5BFF989-F06E-467A-AF70-663088257CCF}" userId="S::s2511770@u.tsukuba.ac.jp::4c7c801e-8c97-41d5-a968-294d1a0ec66f" providerId="AD"/>
  <person displayName="喜多　智紀" id="{FB0BC182-D90C-46C8-8F04-C44C831AF177}" userId="S::s2512108@u.tsukuba.ac.jp::741c4c96-fec4-43d7-a0ad-ed9ffa2ab3b3" providerId="AD"/>
  <person displayName="小川　優羽" id="{A3E9B1BE-4AC4-4AF4-B878-8A4157C2DD6C}" userId="S::s2512436@u.tsukuba.ac.jp::0901b736-cf94-4ef3-81b0-fb1c9e35d179" providerId="AD"/>
  <person displayName="豊田　悠真" id="{36530559-D4E0-4454-BFB2-39BFBE52E459}" userId="S::s2512492@u.tsukuba.ac.jp::cad0aa5d-db86-4b28-9dad-fdd216a337c2" providerId="AD"/>
  <person displayName="日比野　穂香" id="{9E437F73-E8CA-4695-BE39-701BFA8CF2A1}" userId="S::s2512827@u.tsukuba.ac.jp::f6d15f21-4c9c-4261-b659-870c3c9d8023" providerId="AD"/>
  <person displayName="清水 悠貴" id="{822562BF-BE48-45D6-8A38-62C60CCF348F}" userId="S::s2610432@u.tsukuba.ac.jp::e81fc06b-460e-4ae4-86eb-5203648e643e" providerId="AD"/>
  <person displayName="太田 和樹" id="{F36A973C-F0F9-4D93-B94B-B08DC02CB699}" userId="S::s2612275@u.tsukuba.ac.jp::ad5fbaa2-a1aa-4ce4-bafa-dbd26ef57629" providerId="AD"/>
  <person displayName="小倉 拓人" id="{D9D8EF4F-8122-4C08-8C44-9EFAF940918D}" userId="S::s2612534@u.tsukuba.ac.jp::fa65530e-2986-49a1-856c-ccf679d5e4f1" providerId="AD"/>
  <person displayName="跡部 蒼" id="{A6981369-71FA-4330-ACCD-117D96F0D082}" userId="S::s2612624@u.tsukuba.ac.jp::c538eddb-8151-40d6-adcd-2ec891ce2f16" providerId="AD"/>
  <person displayName="冨久 廉太" id="{1256E8AF-6418-4786-87B9-AE0602FB84AB}" userId="S::s2612862@u.tsukuba.ac.jp::fcfe611d-2988-44c5-b0b7-57042ae3fbf4" providerId="AD"/>
  <person displayName="三木 琴乃" id="{374E6E36-CF62-4A04-8488-3C6018747DED}" userId="S::s2612891@u.tsukuba.ac.jp::18bb0508-62d1-4d70-b1ce-55344a34c0e0"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36" dT="2026-05-26T10:13:16.75" personId="{6B674FA7-25E0-43CC-8405-6723163B8A97}" id="{EA602E1E-B548-48E9-8101-C93892F0581B}" done="1">
    <text>こちらの列には関数を利用してください</text>
  </threadedComment>
  <threadedComment ref="L36" dT="2026-05-28T06:58:41.05" personId="{E7BB7F20-5F7E-4CF8-90CF-2EE027C6945D}" id="{A18D0B00-49DE-4548-987B-6B25AF66AA7E}" parentId="{EA602E1E-B548-48E9-8101-C93892F0581B}">
    <text>変更しました</text>
  </threadedComment>
  <threadedComment ref="A48" dT="2026-05-26T10:13:43.17" personId="{6B674FA7-25E0-43CC-8405-6723163B8A97}" id="{2A56A87A-A943-4EC2-810F-264319E105D2}" done="1">
    <text>こちらの行には関数を利用してください</text>
  </threadedComment>
  <threadedComment ref="A48" dT="2026-05-28T06:58:52.30" personId="{E7BB7F20-5F7E-4CF8-90CF-2EE027C6945D}" id="{0760946E-F636-40A9-BE2B-BDC94C18D046}" parentId="{2A56A87A-A943-4EC2-810F-264319E105D2}">
    <text>変更しました</text>
  </threadedComment>
</ThreadedComments>
</file>

<file path=xl/threadedComments/threadedComment2.xml><?xml version="1.0" encoding="utf-8"?>
<ThreadedComments xmlns="http://schemas.microsoft.com/office/spreadsheetml/2018/threadedcomments" xmlns:x="http://schemas.openxmlformats.org/spreadsheetml/2006/main">
  <threadedComment ref="C20" dT="2026-05-26T10:23:56.33" personId="{FB0BC182-D90C-46C8-8F04-C44C831AF177}" id="{B8124451-B1A2-4F73-B862-39A437AB08DF}" done="1">
    <text>「予想のため」では言葉としてわかりにくいため修正してください</text>
  </threadedComment>
  <threadedComment ref="C20" dT="2026-05-29T06:55:37.30" personId="{A3E9B1BE-4AC4-4AF4-B878-8A4157C2DD6C}" id="{1C50A30B-FF4F-472E-AF3E-FE04A65F44FB}" parentId="{B8124451-B1A2-4F73-B862-39A437AB08DF}">
    <text>修正しました。</text>
  </threadedComment>
</ThreadedComments>
</file>

<file path=xl/threadedComments/threadedComment3.xml><?xml version="1.0" encoding="utf-8"?>
<ThreadedComments xmlns="http://schemas.microsoft.com/office/spreadsheetml/2018/threadedcomments" xmlns:x="http://schemas.openxmlformats.org/spreadsheetml/2006/main">
  <threadedComment ref="F3" dT="2026-05-26T10:49:36.45" personId="{F5BFF989-F06E-467A-AF70-663088257CCF}" id="{44FDA804-EDD2-46DB-8023-F908E70E81D7}" done="1">
    <text>単位全般について申し上げます。
「式」は単位として適切ではない（"一式"以外の表現が存在しない）ので、適切な表現に改めてください。
※昨年指摘できず申し訳ありません。「式」の修正は多項目にわたるため、時間と労力を多大に必要とするかと存じます。ここは第3稿までに直していただければ問題ありません。</text>
  </threadedComment>
  <threadedComment ref="F3" dT="2026-05-29T10:32:57.94" personId="{A3E9B1BE-4AC4-4AF4-B878-8A4157C2DD6C}" id="{4735DC6A-10AB-4E8E-934C-E0DF82F537CD}" parentId="{44FDA804-EDD2-46DB-8023-F908E70E81D7}">
    <text>変更しましたので確認お願いします。</text>
  </threadedComment>
  <threadedComment ref="H3" dT="2026-05-26T10:19:29.38" personId="{374E6E36-CF62-4A04-8488-3C6018747DED}" id="{3D988108-3926-4109-B3F4-CC62AC1DD230}" done="1">
    <text>この列すべてに対して、
・1~5月　と　1月~5月
・1月、2月　と　1月~2月
のように、~の前後両方に「月」を書いているものと後ろだけのものや、連続したふた月を「、」で繋いでいるものと「~」で繋いでいるものなど、表記が混在しているものがあります。
統一してください。</text>
  </threadedComment>
  <threadedComment ref="H3" dT="2026-05-28T07:01:57.45" personId="{E7BB7F20-5F7E-4CF8-90CF-2EE027C6945D}" id="{121E7796-7814-413F-9EFC-9C0D98AB5258}" parentId="{3D988108-3926-4109-B3F4-CC62AC1DD230}">
    <text>・1月~5月
・1月、5月
に統一しました</text>
  </threadedComment>
  <threadedComment ref="H3" dT="2026-06-02T11:21:58.20" personId="{411FD7C7-1CA4-4AA1-B9A8-4B75DFE45B02}" id="{A32E559E-976F-4750-ADC3-2302DC91CC75}" parentId="{3D988108-3926-4109-B3F4-CC62AC1DD230}">
    <text>339行目から直っていないかと思われます。再度ご確認お願いします。</text>
  </threadedComment>
  <threadedComment ref="H3" dT="2026-06-07T16:46:31.12" personId="{A3E9B1BE-4AC4-4AF4-B878-8A4157C2DD6C}" id="{7CEE705B-8E67-47E0-9D56-97F1BF74F7C7}" parentId="{3D988108-3926-4109-B3F4-CC62AC1DD230}">
    <text>こちら直っていないものは「9月、11月」という表記になっている箇所でしょうか？「9月～11月」となっていない理由は支払いが9月から11月にかけて行われるものではなく、9月と11月に行われるものだからです。前回の朱入れで指摘された表記ゆれに関しては全て直っていると思います。</text>
  </threadedComment>
  <threadedComment ref="H3" dT="2026-06-09T12:00:35.04" personId="{F5BFF989-F06E-467A-AF70-663088257CCF}" id="{83FF6CC6-491B-4C5E-9A88-DF836F554555}" parentId="{3D988108-3926-4109-B3F4-CC62AC1DD230}">
    <text>ご説明いただいた旨承知いたしました。問題ありません。</text>
  </threadedComment>
  <threadedComment ref="I25" dT="2026-05-26T10:15:18.70" personId="{AC3CCA6A-2B3C-4EF3-80D9-32EC03CC4198}" id="{010738B5-9686-41DF-A872-8463CC3570B4}" done="1">
    <text>昨年度は別途返却手数料もかかっていましたが、今年度は無いという認識でよいですか。</text>
  </threadedComment>
  <threadedComment ref="I25" dT="2026-05-29T07:00:14.86" personId="{A3E9B1BE-4AC4-4AF4-B878-8A4157C2DD6C}" id="{EC5FAEC2-2894-463E-AC80-7585D4EA7F47}" parentId="{010738B5-9686-41DF-A872-8463CC3570B4}">
    <text>はい、その認識で大丈夫です。</text>
  </threadedComment>
  <threadedComment ref="A65" dT="2026-05-26T10:27:09.08" personId="{374E6E36-CF62-4A04-8488-3C6018747DED}" id="{9756D80B-E9BE-4A32-AFD6-EDFE7570E49C}" done="1">
    <text>広報宣伝局の小計全体に対して、
他の局では「○○費　小計」といった書き方になっているため、統一してください。</text>
  </threadedComment>
  <threadedComment ref="A65" dT="2026-05-28T07:11:58.63" personId="{A3E9B1BE-4AC4-4AF4-B878-8A4157C2DD6C}" id="{0E68881D-86A0-4294-8CC7-D579FF9C3A32}" parentId="{9756D80B-E9BE-4A32-AFD6-EDFE7570E49C}">
    <text>変更しました</text>
  </threadedComment>
  <threadedComment ref="C99" dT="2026-06-02T10:13:00.39" personId="{822562BF-BE48-45D6-8A38-62C60CCF348F}" id="{C8C6C958-CAB4-4343-A41B-117A709201F6}" done="1">
    <text>　ポスターに関する料金として、用途を明記してください。</text>
  </threadedComment>
  <threadedComment ref="C99" dT="2026-06-07T16:47:17.60" personId="{A3E9B1BE-4AC4-4AF4-B878-8A4157C2DD6C}" id="{597E7E5D-0B07-4D6A-8F06-B18F12D93797}" parentId="{C8C6C958-CAB4-4343-A41B-117A709201F6}">
    <text>用途を明記するというのはどのように記入すれば良いのでしょうか。貼る場所を記入するということでしょうか。ご教示いただけますと幸いです。</text>
  </threadedComment>
  <threadedComment ref="C99" dT="2026-06-08T11:11:42.16" personId="{A3E9B1BE-4AC4-4AF4-B878-8A4157C2DD6C}" id="{8121D7C3-8BE9-425D-96ED-5F0B67A46FE3}" parentId="{C8C6C958-CAB4-4343-A41B-117A709201F6}">
    <text xml:space="preserve">もしくは『印刷費』と明記すべきということかと思い、今回の修正ではそのようにしております </text>
  </threadedComment>
  <threadedComment ref="C99" dT="2026-06-09T12:01:29.63" personId="{F5BFF989-F06E-467A-AF70-663088257CCF}" id="{D0081AD3-5D32-4880-BB5C-77B82292EAE0}" parentId="{C8C6C958-CAB4-4343-A41B-117A709201F6}">
    <text>ご対応ありがとうございます。問題ありません。</text>
  </threadedComment>
  <threadedComment ref="D112" dT="2026-05-26T12:32:16.93" personId="{6B674FA7-25E0-43CC-8405-6723163B8A97}" id="{03E4DCA1-A616-4D0E-8B1C-895EC5FA310F}" done="1">
    <text>こちら可能であれば右揃えにしてください</text>
  </threadedComment>
  <threadedComment ref="D112" dT="2026-05-30T22:59:04.82" personId="{9E437F73-E8CA-4695-BE39-701BFA8CF2A1}" id="{48E3F0A0-954E-A948-9964-85807D55200D}" parentId="{03E4DCA1-A616-4D0E-8B1C-895EC5FA310F}">
    <text>修正しました。</text>
  </threadedComment>
  <threadedComment ref="I113" dT="2026-05-26T10:48:22.52" personId="{D9D8EF4F-8122-4C08-8C44-9EFAF940918D}" id="{F75C9714-FFAA-4DA1-971A-4491572FEA04}" done="1">
    <text>Wi-Fiの表記を摘要欄と統一してください。</text>
  </threadedComment>
  <threadedComment ref="I113" dT="2026-05-28T07:12:35.03" personId="{A3E9B1BE-4AC4-4AF4-B878-8A4157C2DD6C}" id="{925A75A1-AFD0-4C8B-80A4-8FF129AD54CB}" parentId="{F75C9714-FFAA-4DA1-971A-4491572FEA04}">
    <text>変更しました</text>
  </threadedComment>
  <threadedComment ref="I114" dT="2026-05-26T10:49:44.32" personId="{D9D8EF4F-8122-4C08-8C44-9EFAF940918D}" id="{6A60CF0E-E5A9-484B-B193-F6414F26BAB0}" done="1">
    <text>I 109と同様に統一してください。</text>
  </threadedComment>
  <threadedComment ref="I114" dT="2026-06-07T16:48:13.10" personId="{A3E9B1BE-4AC4-4AF4-B878-8A4157C2DD6C}" id="{C89036A2-695E-4820-A259-0970A7AE072D}" parentId="{6A60CF0E-E5A9-484B-B193-F6414F26BAB0}">
    <text>I109と同一に統一するというのは「～の支払いのため」とするということでしょうか。予算は全て支払いのためのものでそのように記載するとわかりにくくなってしまうため、この箇所はこのままの表記で良いと考えます。</text>
  </threadedComment>
  <threadedComment ref="I114" dT="2026-06-09T12:02:25.62" personId="{F5BFF989-F06E-467A-AF70-663088257CCF}" id="{FF533FC1-D70F-48F5-813C-232D3B3FBB70}" parentId="{6A60CF0E-E5A9-484B-B193-F6414F26BAB0}">
    <text>ご説明いただいた旨承知いたしました。問題ありません。</text>
  </threadedComment>
  <threadedComment ref="C119" dT="2026-05-26T10:42:27.29" personId="{374E6E36-CF62-4A04-8488-3C6018747DED}" id="{22ADB53B-925D-452F-88DD-010644D2F7D6}" done="1">
    <text>郵便物の形式について、「定形外郵便物　50ｇ」のみではどの形式でいくら料金がかかるかを特定することができないため、また他の局と統一するため、
「定形外・規格内・50ｇ以内」という詳しい表記にしてください。</text>
  </threadedComment>
  <threadedComment ref="C119" dT="2026-05-28T07:14:24.64" personId="{A3E9B1BE-4AC4-4AF4-B878-8A4157C2DD6C}" id="{F6E4B5F3-FFDD-42F3-927F-9970C3E7008C}" parentId="{22ADB53B-925D-452F-88DD-010644D2F7D6}">
    <text>変更しました</text>
  </threadedComment>
  <threadedComment ref="D119" dT="2026-05-26T12:33:04.15" personId="{6B674FA7-25E0-43CC-8405-6723163B8A97}" id="{2860EE1E-6B5E-4A6F-B697-260E0896284C}" done="1">
    <text>こちらも可能であれば右揃えにしてください。</text>
  </threadedComment>
  <threadedComment ref="D119" dT="2026-05-31T02:59:43.22" personId="{A3E9B1BE-4AC4-4AF4-B878-8A4157C2DD6C}" id="{91854E28-F38A-4523-8936-D1D1AA0CE23C}" parentId="{2860EE1E-6B5E-4A6F-B697-260E0896284C}">
    <text>修正しました</text>
  </threadedComment>
  <threadedComment ref="I126" dT="2026-05-26T10:42:18.49" personId="{AC3CCA6A-2B3C-4EF3-80D9-32EC03CC4198}" id="{586373D6-CFD5-4718-A4E1-9E3169409D1A}" done="1">
    <text>看板の表明について、
表面の誤りであれば訂正をお願いします。</text>
  </threadedComment>
  <threadedComment ref="I126" dT="2026-05-28T07:15:01.47" personId="{A3E9B1BE-4AC4-4AF4-B878-8A4157C2DD6C}" id="{CE137CFB-B982-48AA-93D5-6D9E8F8F07D1}" parentId="{586373D6-CFD5-4718-A4E1-9E3169409D1A}">
    <text>修正しました</text>
  </threadedComment>
  <threadedComment ref="G131" dT="2026-05-26T10:05:12.11" personId="{FB0BC182-D90C-46C8-8F04-C44C831AF177}" id="{0F7A87C0-99D6-4353-AFB1-5DFAE91DABEF}" done="1">
    <text>関数を用いてください</text>
  </threadedComment>
  <threadedComment ref="G131" dT="2026-05-29T07:05:48.87" personId="{A3E9B1BE-4AC4-4AF4-B878-8A4157C2DD6C}" id="{A49C1BBC-179A-41D6-B1BA-AAD1A52A87DF}" parentId="{0F7A87C0-99D6-4353-AFB1-5DFAE91DABEF}">
    <text>こちらは到着地点は同じなのですが、出発地点や利用した路線などがことなるものの交通費となります。細かく区別されるため、予算段階では合計金額から人数を割る形で単価を出しております。単価の数字を四捨五入した結果、合計を関数にしてしまうと値段が変わってしまうため、関数にしておりません。</text>
  </threadedComment>
  <threadedComment ref="G131" dT="2026-05-31T06:23:02.10" personId="{A3E9B1BE-4AC4-4AF4-B878-8A4157C2DD6C}" id="{FE5BC3A8-2E3B-4135-B220-F5BD0C459574}" parentId="{0F7A87C0-99D6-4353-AFB1-5DFAE91DABEF}">
    <text>金額の合計は確定しておりますので、記載のように単価をその額にし、数量を１として関数を使うのはいかがでしょうか。</text>
  </threadedComment>
  <threadedComment ref="G131" dT="2026-06-02T10:33:45.04" personId="{411FD7C7-1CA4-4AA1-B9A8-4B75DFE45B02}" id="{17B122C0-9270-4ECB-AE4D-350FBB5DC088}" parentId="{0F7A87C0-99D6-4353-AFB1-5DFAE91DABEF}">
    <text>ご対応の程ありがとうございます。大丈夫です。</text>
  </threadedComment>
  <threadedComment ref="F209" dT="2026-05-26T10:08:11.70" personId="{374E6E36-CF62-4A04-8488-3C6018747DED}" id="{E2D26948-40B1-4CC0-AFB7-9B4715971164}" done="1">
    <text>先頭に不要な半角スペースが挿入されているため削除してください。</text>
  </threadedComment>
  <threadedComment ref="F209" dT="2026-05-28T07:16:06.48" personId="{A3E9B1BE-4AC4-4AF4-B878-8A4157C2DD6C}" id="{536814CE-8204-42AE-BE2D-BB3A6B2E67AC}" parentId="{E2D26948-40B1-4CC0-AFB7-9B4715971164}">
    <text>修正しました</text>
  </threadedComment>
  <threadedComment ref="G222" dT="2026-05-26T09:53:46.92" personId="{374E6E36-CF62-4A04-8488-3C6018747DED}" id="{32967E40-C0C6-45F7-BEB8-6F9361A63589}" done="1">
    <text>関数で入力してください。</text>
  </threadedComment>
  <threadedComment ref="G222" dT="2026-05-28T07:16:32.01" personId="{A3E9B1BE-4AC4-4AF4-B878-8A4157C2DD6C}" id="{AAFA10FA-EF6A-4AA8-83EC-5ADCCB8E1EBE}" parentId="{32967E40-C0C6-45F7-BEB8-6F9361A63589}">
    <text>変更しました</text>
  </threadedComment>
  <threadedComment ref="D228" dT="2026-05-26T10:09:30.33" personId="{FB0BC182-D90C-46C8-8F04-C44C831AF177}" id="{93B50C9D-481A-4BE3-9A50-591DCDFF3A4C}" done="1">
    <text>右揃えにしてください</text>
  </threadedComment>
  <threadedComment ref="D228" dT="2026-05-31T02:20:26.05" personId="{A3E9B1BE-4AC4-4AF4-B878-8A4157C2DD6C}" id="{79A50E41-B996-4592-AA71-238AEF4B6DE0}" parentId="{93B50C9D-481A-4BE3-9A50-591DCDFF3A4C}">
    <text>修正しました</text>
  </threadedComment>
  <threadedComment ref="F264" dT="2026-05-26T10:22:28.12" personId="{A6981369-71FA-4330-ACCD-117D96F0D082}" id="{A7A063ED-2921-40F5-ACFE-D8E23031BCE5}" done="1">
    <text>F204などにおいてライセンスを使っているため統一してください。</text>
  </threadedComment>
  <threadedComment ref="F264" dT="2026-05-31T02:20:58.28" personId="{A3E9B1BE-4AC4-4AF4-B878-8A4157C2DD6C}" id="{0FEF3A5C-DC7C-4F07-A06A-6AC84F77B21B}" parentId="{A7A063ED-2921-40F5-ACFE-D8E23031BCE5}">
    <text>統一しました</text>
  </threadedComment>
  <threadedComment ref="A272" dT="2026-05-26T10:33:28.06" personId="{411FD7C7-1CA4-4AA1-B9A8-4B75DFE45B02}" id="{09A3015A-16C7-4029-A761-D93F3075E9F5}" done="1">
    <text>賃借料の項目の摘要についてまとめてコメントさせていただきます。単位がセット、式と区別されており、このセット数と数量の項目の値が異なっている場合が多いのですが、基本的な数量の方は数量の欄に記載お願いします。</text>
  </threadedComment>
  <threadedComment ref="A272" dT="2026-05-31T16:51:13.09" personId="{A3E9B1BE-4AC4-4AF4-B878-8A4157C2DD6C}" id="{7137F6FA-5A84-4CFF-81AD-68BB838F6C2A}" parentId="{09A3015A-16C7-4029-A761-D93F3075E9F5}">
    <text>数量の欄に記載するというのは、例えばF279の場合、「個×１セット」という記載をすればよいのでしょうか</text>
  </threadedComment>
  <threadedComment ref="A272" dT="2026-06-02T12:57:43.81" personId="{411FD7C7-1CA4-4AA1-B9A8-4B75DFE45B02}" id="{F821F8AA-7DFE-41ED-B985-208CB891C40B}" parentId="{09A3015A-16C7-4029-A761-D93F3075E9F5}">
    <text>こちらの読み取りのミスでした。（セットの数量の単位は日数だったのですね。）
こちらの項目に関してもう一転させていただきます。
賃借料の項目に関して、摘要に「セット」単位に「日」の項目と摘要に「日数」単位に「セット数」の項目がありますがこのように分けている理由はあるのでしょうか？</text>
  </threadedComment>
  <threadedComment ref="A272" dT="2026-06-07T16:45:18.77" personId="{A3E9B1BE-4AC4-4AF4-B878-8A4157C2DD6C}" id="{FD913EAB-4D52-4CAF-9E4D-8D1204594E1C}" parentId="{09A3015A-16C7-4029-A761-D93F3075E9F5}">
    <text>各局から提出されたものを反映しております。見積書にそのように記載されていたからだと思われます。財務がわざわざいじることで間違い・不都合が生じ、各局も混乱する可能性が全くないわけではないことに加え、統一する必要性を感じなかったためわけたままとしております。また、見積書の通りの記載となっていることで照らしあわせて確認しやすくなっております。</text>
  </threadedComment>
  <threadedComment ref="A272" dT="2026-06-09T12:04:58.49" personId="{F5BFF989-F06E-467A-AF70-663088257CCF}" id="{908DE343-C052-47B4-8C18-036FA0D830BE}" parentId="{09A3015A-16C7-4029-A761-D93F3075E9F5}">
    <text>ご事情承知いたしました。</text>
  </threadedComment>
  <threadedComment ref="E306" dT="2026-06-02T13:00:54.71" personId="{36530559-D4E0-4454-BFB2-39BFBE52E459}" id="{1D32D3B4-B840-4799-B0B8-AC6E0C85979C}" done="1">
    <text>このセルの数量が未記入となっているため、入力お願いいたします。</text>
  </threadedComment>
  <threadedComment ref="E306" dT="2026-06-07T16:48:49.59" personId="{A3E9B1BE-4AC4-4AF4-B878-8A4157C2DD6C}" id="{508B06C9-7727-4BEB-9DA7-87A30FFDE96F}" parentId="{1D32D3B4-B840-4799-B0B8-AC6E0C85979C}">
    <text>記入しました。</text>
  </threadedComment>
  <threadedComment ref="F325" dT="2026-05-26T10:22:48.18" personId="{F36A973C-F0F9-4D93-B94B-B08DC02CB699}" id="{616F6291-2BDB-4CEC-BEA2-CF8EC0125574}" done="1">
    <text>単位が未記入になっているので記載をお願いします。</text>
  </threadedComment>
  <threadedComment ref="F325" dT="2026-05-31T03:01:26.82" personId="{A3E9B1BE-4AC4-4AF4-B878-8A4157C2DD6C}" id="{96C353FF-055B-4177-A971-7EAE4B786B5C}" parentId="{616F6291-2BDB-4CEC-BEA2-CF8EC0125574}">
    <text>記入しました</text>
  </threadedComment>
  <threadedComment ref="H341" dT="2026-05-26T09:58:35.47" personId="{411FD7C7-1CA4-4AA1-B9A8-4B75DFE45B02}" id="{679A1C2A-91A0-4F9C-A2BD-5197BCB8F190}" done="1">
    <text>またはということは花火をあげる日程の候補が現状複数あるということでしょうか？</text>
  </threadedComment>
  <threadedComment ref="H341" dT="2026-05-28T07:17:39.07" personId="{A3E9B1BE-4AC4-4AF4-B878-8A4157C2DD6C}" id="{8F13B989-2246-4EDF-B039-1342B1A4F82D}" parentId="{679A1C2A-91A0-4F9C-A2BD-5197BCB8F190}">
    <text>花火をうちあげる日程ではなく、花火の外注費を振込む日程となっております。振込の日程が10月または11月となるため、このような表記となっております。</text>
  </threadedComment>
  <threadedComment ref="G343" dT="2026-05-26T10:23:46.63" personId="{411FD7C7-1CA4-4AA1-B9A8-4B75DFE45B02}" id="{90E5D01F-6EAA-4B24-BD6D-01AFEF10A530}" done="1">
    <text xml:space="preserve">昨年度の予算では127380円確保されていたかと思いますが、減額の意図はありますでしょうか？
</text>
  </threadedComment>
  <threadedComment ref="G343" dT="2026-05-28T07:18:15.29" personId="{A3E9B1BE-4AC4-4AF4-B878-8A4157C2DD6C}" id="{B2DDC7CF-00AC-46EA-8619-A24FA2D1A35F}" parentId="{90E5D01F-6EAA-4B24-BD6D-01AFEF10A530}">
    <text>例年とズレた日程となったことなどが影響し、見積もりの結果減額しておりました。業者の方が減らしてくれたのでこちらの意図はございません。</text>
  </threadedComment>
  <threadedComment ref="G345" dT="2026-05-26T10:21:29.53" personId="{411FD7C7-1CA4-4AA1-B9A8-4B75DFE45B02}" id="{0F633B83-5EEE-4F03-8EA6-98E75EE2910B}" done="1">
    <text>昨年この項目は222700円確保されていたのですが、大幅な減額となった理由等はありますでしょうか？</text>
  </threadedComment>
  <threadedComment ref="G345" dT="2026-05-28T07:19:02.13" personId="{A3E9B1BE-4AC4-4AF4-B878-8A4157C2DD6C}" id="{A1FB14AA-9E68-49BD-96B3-FA3C75E9D38D}" parentId="{0F633B83-5EEE-4F03-8EA6-98E75EE2910B}">
    <text>こちらもG339と同様、企業側が減額してくださいました。</text>
  </threadedComment>
  <threadedComment ref="F378" dT="2026-05-26T10:04:21.55" personId="{F36A973C-F0F9-4D93-B94B-B08DC02CB699}" id="{CE6A2741-588B-4D21-AA9B-CFC53103EFCE}" done="1">
    <text>単位が未記入になっているので記載をお願いします。</text>
  </threadedComment>
  <threadedComment ref="F378" dT="2026-05-31T02:21:20.52" personId="{A3E9B1BE-4AC4-4AF4-B878-8A4157C2DD6C}" id="{DACA0E3B-F7FC-465B-B44A-E2B57FA74DC8}" parentId="{CE6A2741-588B-4D21-AA9B-CFC53103EFCE}">
    <text>記入しました</text>
  </threadedComment>
  <threadedComment ref="D424" dT="2026-05-26T10:08:08.92" personId="{1256E8AF-6418-4786-87B9-AE0602FB84AB}" id="{7EFEE304-366A-41E5-B447-E4B588991537}" done="1">
    <text>去年の1250円に対して、今年が10000円に値上がりしている理由をおしえてください。ミスならば修正お願いします。</text>
  </threadedComment>
  <threadedComment ref="D424" dT="2026-05-28T07:20:08.46" personId="{A3E9B1BE-4AC4-4AF4-B878-8A4157C2DD6C}" id="{D19867B0-EC8D-4EAB-906A-A0C0217DE7A5}" parentId="{7EFEE304-366A-41E5-B447-E4B588991537}">
    <text>去年は一般的な服のクリーニング代をもとに1250円を計上していたのだと思います。実際クリーニングするのはウェディングドレスやタキシードであるため、今年はそのことを加味して調べ、その中でも安価なものを選びました。</text>
  </threadedComment>
  <threadedComment ref="F460" dT="2026-05-26T10:26:09.63" personId="{1256E8AF-6418-4786-87B9-AE0602FB84AB}" id="{FFB67AC7-8041-4490-976A-539F3D410B69}" done="1">
    <text>単位を統一してください。</text>
  </threadedComment>
  <threadedComment ref="F460" dT="2026-05-31T02:21:49.27" personId="{A3E9B1BE-4AC4-4AF4-B878-8A4157C2DD6C}" id="{71FEC158-0887-4116-B4BB-853ABF5D2EB4}" parentId="{FFB67AC7-8041-4490-976A-539F3D410B69}">
    <text>修正しました</text>
  </threadedComment>
  <threadedComment ref="F469" dT="2026-05-26T10:02:46.86" personId="{BB0BC04F-65EC-4948-B33B-7F46C29812DA}" id="{9267D001-21C9-4733-8215-5E4022BF33D0}" done="1">
    <text>お弁当・お菓子の単位は統一してください。（食・個などバラバラです。）</text>
  </threadedComment>
  <threadedComment ref="F469" dT="2026-05-31T02:22:02.59" personId="{A3E9B1BE-4AC4-4AF4-B878-8A4157C2DD6C}" id="{983B0260-0225-4A4D-8700-D7235D8E1831}" parentId="{9267D001-21C9-4733-8215-5E4022BF33D0}">
    <text>修正しました</text>
  </threadedComment>
  <threadedComment ref="D480" dT="2026-05-26T10:12:52.56" personId="{BB0BC04F-65EC-4948-B33B-7F46C29812DA}" id="{E7F22787-1783-45B3-B599-23F12CADFD64}" done="1">
    <text xml:space="preserve">単価が、去年は「10000」となっていました。変わった理由を教えてください。
</text>
  </threadedComment>
  <threadedComment ref="D480" dT="2026-05-29T07:07:22.58" personId="{A3E9B1BE-4AC4-4AF4-B878-8A4157C2DD6C}" id="{336E726F-C449-460B-B09A-C2F2E6DCA00E}" parentId="{E7F22787-1783-45B3-B599-23F12CADFD64}">
    <text>本部企画局に確認したところ、平均5000円ほどで十分とのことでした。そのため、去年と単価が変化しております。</text>
  </threadedComment>
  <threadedComment ref="E492" dT="2026-05-26T09:57:33.79" personId="{BB0BC04F-65EC-4948-B33B-7F46C29812DA}" id="{07BA7C8D-3594-4094-AE41-480973408ACA}" done="1">
    <text>「必要数」は曖昧なため、具体的な数量を記載してください。その変更に伴い、合計金額も関数を使用して入力してください。</text>
  </threadedComment>
  <threadedComment ref="E492" dT="2026-05-31T03:03:21.88" personId="{A3E9B1BE-4AC4-4AF4-B878-8A4157C2DD6C}" id="{90F227B0-ABBB-499C-A3B9-FEFB5DE2309A}" parentId="{07BA7C8D-3594-4094-AE41-480973408ACA}">
    <text>修正しました</text>
  </threadedComment>
  <threadedComment ref="E492" dT="2026-06-02T11:20:27.92" personId="{36530559-D4E0-4454-BFB2-39BFBE52E459}" id="{75D34036-B3DB-4692-A149-DF7F523FEB90}" parentId="{07BA7C8D-3594-4094-AE41-480973408ACA}">
    <text>合計金額が関数を用いて入力されていないため、入力よろしくお願いいたします。</text>
  </threadedComment>
  <threadedComment ref="E492" dT="2026-06-07T16:49:36.13" personId="{A3E9B1BE-4AC4-4AF4-B878-8A4157C2DD6C}" id="{0AC4D077-5476-4634-8C48-F25B85CF162F}" parentId="{07BA7C8D-3594-4094-AE41-480973408ACA}">
    <text>修正しました。</text>
  </threadedComment>
  <threadedComment ref="F492" dT="2026-05-26T09:58:51.26" personId="{BB0BC04F-65EC-4948-B33B-7F46C29812DA}" id="{DC76A2AC-635E-418C-8AA2-6CD90F35C0C2}" done="1">
    <text>単位が不適切です。</text>
  </threadedComment>
  <threadedComment ref="F492" dT="2026-05-31T03:47:31.19" personId="{A3E9B1BE-4AC4-4AF4-B878-8A4157C2DD6C}" id="{88B5C589-9C7C-406A-8C55-419E982DDC64}" parentId="{DC76A2AC-635E-418C-8AA2-6CD90F35C0C2}">
    <text>修正しました</text>
  </threadedComment>
</ThreadedComments>
</file>

<file path=xl/threadedComments/threadedComment4.xml><?xml version="1.0" encoding="utf-8"?>
<ThreadedComments xmlns="http://schemas.microsoft.com/office/spreadsheetml/2018/threadedcomments" xmlns:x="http://schemas.openxmlformats.org/spreadsheetml/2006/main">
  <threadedComment ref="A2" dT="2026-05-26T10:46:59.25" personId="{AC3CCA6A-2B3C-4EF3-80D9-32EC03CC4198}" id="{1B8867E2-0D50-405D-93D4-ED7282B369EB}" done="1">
    <text>昨年は雨天時に花火などの費用に変化がありましたが、今年は雨天時も費用が変化しないという認識でよろしいでしょうか。</text>
  </threadedComment>
  <threadedComment ref="A2" dT="2026-05-28T07:20:53.24" personId="{A3E9B1BE-4AC4-4AF4-B878-8A4157C2DD6C}" id="{3DC6ED0A-A454-4A32-A52D-61D631BD43E5}" parentId="{1B8867E2-0D50-405D-93D4-ED7282B369EB}">
    <text>はい、その認識で大丈夫です。</text>
  </threadedComment>
</ThreadedComment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A904-7CE1-490B-A14E-31BFCD27D7C1}">
  <dimension ref="A3:H9"/>
  <sheetViews>
    <sheetView workbookViewId="0">
      <selection activeCell="F14" sqref="F14"/>
    </sheetView>
  </sheetViews>
  <sheetFormatPr defaultColWidth="8.83203125" defaultRowHeight="18"/>
  <sheetData>
    <row r="3" spans="1:8">
      <c r="A3" s="407" t="s">
        <v>0</v>
      </c>
      <c r="B3" s="407"/>
      <c r="C3" s="407"/>
      <c r="D3" s="407"/>
      <c r="E3" s="407"/>
      <c r="F3" s="407"/>
      <c r="G3" s="407"/>
      <c r="H3" s="407"/>
    </row>
    <row r="4" spans="1:8">
      <c r="A4" s="407"/>
      <c r="B4" s="407"/>
      <c r="C4" s="407"/>
      <c r="D4" s="407"/>
      <c r="E4" s="407"/>
      <c r="F4" s="407"/>
      <c r="G4" s="407"/>
      <c r="H4" s="407"/>
    </row>
    <row r="5" spans="1:8">
      <c r="A5" s="407"/>
      <c r="B5" s="407"/>
      <c r="C5" s="407"/>
      <c r="D5" s="407"/>
      <c r="E5" s="407"/>
      <c r="F5" s="407"/>
      <c r="G5" s="407"/>
      <c r="H5" s="407"/>
    </row>
    <row r="6" spans="1:8">
      <c r="A6" s="407" t="s">
        <v>1</v>
      </c>
      <c r="B6" s="407"/>
      <c r="C6" s="407"/>
      <c r="D6" s="407"/>
      <c r="E6" s="407"/>
      <c r="F6" s="407"/>
      <c r="G6" s="407"/>
      <c r="H6" s="407"/>
    </row>
    <row r="7" spans="1:8">
      <c r="A7" s="407"/>
      <c r="B7" s="407"/>
      <c r="C7" s="407"/>
      <c r="D7" s="407"/>
      <c r="E7" s="407"/>
      <c r="F7" s="407"/>
      <c r="G7" s="407"/>
      <c r="H7" s="407"/>
    </row>
    <row r="9" spans="1:8">
      <c r="E9" s="406" t="s">
        <v>2</v>
      </c>
      <c r="F9" s="406"/>
      <c r="G9" s="406"/>
      <c r="H9" s="406"/>
    </row>
  </sheetData>
  <sheetProtection algorithmName="SHA-512" hashValue="R/2hApQIi0Libxd2NB+7Z4BxvhJJeehavMvLmYU3igazJg4s1t4NP2tUj2DuwRLk2gCrNS6cG6BV/pakOhfkNQ==" saltValue="xqS00Zy4fBHBIbCOBqtnSg==" spinCount="100000" sheet="1" objects="1" scenarios="1" selectLockedCells="1" selectUnlockedCells="1"/>
  <mergeCells count="3">
    <mergeCell ref="E9:H9"/>
    <mergeCell ref="A3:H5"/>
    <mergeCell ref="A6:H7"/>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B9E26-80AB-4DFC-870A-6B652CCE3C08}">
  <dimension ref="A1:A18"/>
  <sheetViews>
    <sheetView topLeftCell="A5" workbookViewId="0">
      <selection activeCell="C9" sqref="C9"/>
    </sheetView>
  </sheetViews>
  <sheetFormatPr defaultColWidth="8.83203125" defaultRowHeight="18"/>
  <sheetData>
    <row r="1" spans="1:1">
      <c r="A1" s="1" t="s">
        <v>3</v>
      </c>
    </row>
    <row r="2" spans="1:1">
      <c r="A2" t="s">
        <v>4</v>
      </c>
    </row>
    <row r="3" spans="1:1">
      <c r="A3" t="s">
        <v>5</v>
      </c>
    </row>
    <row r="4" spans="1:1">
      <c r="A4" t="s">
        <v>6</v>
      </c>
    </row>
    <row r="6" spans="1:1">
      <c r="A6" s="1" t="s">
        <v>7</v>
      </c>
    </row>
    <row r="7" spans="1:1">
      <c r="A7" t="s">
        <v>8</v>
      </c>
    </row>
    <row r="8" spans="1:1">
      <c r="A8" t="s">
        <v>9</v>
      </c>
    </row>
    <row r="10" spans="1:1">
      <c r="A10" s="1" t="s">
        <v>10</v>
      </c>
    </row>
    <row r="11" spans="1:1">
      <c r="A11" t="s">
        <v>11</v>
      </c>
    </row>
    <row r="12" spans="1:1">
      <c r="A12" t="s">
        <v>12</v>
      </c>
    </row>
    <row r="14" spans="1:1">
      <c r="A14" s="1" t="s">
        <v>13</v>
      </c>
    </row>
    <row r="16" spans="1:1">
      <c r="A16" s="1" t="s">
        <v>14</v>
      </c>
    </row>
    <row r="18" spans="1:1">
      <c r="A18" s="1" t="s">
        <v>15</v>
      </c>
    </row>
  </sheetData>
  <sheetProtection algorithmName="SHA-512" hashValue="F1UJP/xosMpdmKM2wVOcsCdoJpshHDW6XjOPzWgUNGPUZKIh4E5pci7Gun4AdZkq0r8cByK6P/PVb0cgriXUXQ==" saltValue="hxNJhMLb4rNhkzn0Yl5LoQ==" spinCount="100000" sheet="1" objects="1" scenarios="1" selectLockedCells="1" selectUnlockedCells="1"/>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6A096-9FA1-4F20-953F-1E1524DE5D61}">
  <dimension ref="A1:M48"/>
  <sheetViews>
    <sheetView topLeftCell="A14" zoomScale="71" workbookViewId="0">
      <selection activeCell="C32" sqref="C32"/>
    </sheetView>
  </sheetViews>
  <sheetFormatPr defaultColWidth="8.83203125" defaultRowHeight="18"/>
  <cols>
    <col min="1" max="1" width="31.1640625" customWidth="1"/>
    <col min="2" max="2" width="14.33203125" customWidth="1"/>
    <col min="3" max="4" width="14" customWidth="1"/>
    <col min="5" max="5" width="14.33203125" customWidth="1"/>
    <col min="6" max="6" width="14" customWidth="1"/>
    <col min="7" max="8" width="14.33203125" customWidth="1"/>
    <col min="9" max="9" width="13.83203125" customWidth="1"/>
    <col min="10" max="11" width="14" customWidth="1"/>
    <col min="12" max="12" width="14.33203125" customWidth="1"/>
    <col min="13" max="13" width="15.5" customWidth="1"/>
    <col min="14" max="14" width="17" customWidth="1"/>
    <col min="17" max="17" width="12.1640625" bestFit="1" customWidth="1"/>
  </cols>
  <sheetData>
    <row r="1" spans="1:13" ht="18.5" thickBot="1">
      <c r="A1" s="1" t="s">
        <v>4</v>
      </c>
    </row>
    <row r="2" spans="1:13" ht="36.5" thickBot="1">
      <c r="A2" s="6" t="s">
        <v>16</v>
      </c>
      <c r="B2" s="7" t="s">
        <v>17</v>
      </c>
      <c r="C2" s="8" t="s">
        <v>18</v>
      </c>
      <c r="D2" s="8" t="s">
        <v>19</v>
      </c>
      <c r="E2" s="8" t="s">
        <v>20</v>
      </c>
      <c r="F2" s="8" t="s">
        <v>21</v>
      </c>
      <c r="G2" s="8" t="s">
        <v>22</v>
      </c>
      <c r="H2" s="8" t="s">
        <v>23</v>
      </c>
      <c r="I2" s="9" t="s">
        <v>24</v>
      </c>
      <c r="J2" s="8" t="s">
        <v>25</v>
      </c>
      <c r="K2" s="87" t="s">
        <v>26</v>
      </c>
      <c r="L2" s="6" t="s">
        <v>27</v>
      </c>
    </row>
    <row r="3" spans="1:13">
      <c r="A3" s="2" t="s">
        <v>28</v>
      </c>
      <c r="B3" s="103">
        <v>0</v>
      </c>
      <c r="C3" s="103">
        <f>'4. 一次予算詳細収入の部'!C3</f>
        <v>7863717</v>
      </c>
      <c r="D3" s="103">
        <v>0</v>
      </c>
      <c r="E3" s="103">
        <f>'4. 一次予算詳細収入の部'!E3</f>
        <v>0</v>
      </c>
      <c r="F3" s="103">
        <f>'4. 一次予算詳細収入の部'!F3</f>
        <v>0</v>
      </c>
      <c r="G3" s="103">
        <f>'4. 一次予算詳細収入の部'!G3</f>
        <v>0</v>
      </c>
      <c r="H3" s="103">
        <v>0</v>
      </c>
      <c r="I3" s="103">
        <v>0</v>
      </c>
      <c r="J3" s="103">
        <f>'4. 一次予算詳細収入の部'!J3</f>
        <v>0</v>
      </c>
      <c r="K3" s="117">
        <f>'4. 一次予算詳細収入の部'!K3</f>
        <v>0</v>
      </c>
      <c r="L3" s="112">
        <f t="shared" ref="L3:L18" si="0">SUM(B3:K3)</f>
        <v>7863717</v>
      </c>
    </row>
    <row r="4" spans="1:13">
      <c r="A4" s="3" t="s">
        <v>29</v>
      </c>
      <c r="B4" s="103">
        <v>0</v>
      </c>
      <c r="C4" s="103">
        <f>'4. 一次予算詳細収入の部'!C4</f>
        <v>21469</v>
      </c>
      <c r="D4" s="103">
        <v>0</v>
      </c>
      <c r="E4" s="103">
        <f>'4. 一次予算詳細収入の部'!E4</f>
        <v>0</v>
      </c>
      <c r="F4" s="103">
        <f>'4. 一次予算詳細収入の部'!F4</f>
        <v>3540</v>
      </c>
      <c r="G4" s="103">
        <f>'4. 一次予算詳細収入の部'!G4</f>
        <v>0</v>
      </c>
      <c r="H4" s="103">
        <v>0</v>
      </c>
      <c r="I4" s="103">
        <v>0</v>
      </c>
      <c r="J4" s="103">
        <f>'4. 一次予算詳細収入の部'!J4</f>
        <v>0</v>
      </c>
      <c r="K4" s="117">
        <f>'4. 一次予算詳細収入の部'!K4</f>
        <v>0</v>
      </c>
      <c r="L4" s="112">
        <f t="shared" si="0"/>
        <v>25009</v>
      </c>
    </row>
    <row r="5" spans="1:13">
      <c r="A5" s="3" t="s">
        <v>30</v>
      </c>
      <c r="B5" s="103">
        <v>0</v>
      </c>
      <c r="C5" s="103">
        <f>'4. 一次予算詳細収入の部'!C5</f>
        <v>5020725</v>
      </c>
      <c r="D5" s="103">
        <v>0</v>
      </c>
      <c r="E5" s="103">
        <f>'4. 一次予算詳細収入の部'!E5</f>
        <v>0</v>
      </c>
      <c r="F5" s="103">
        <f>'4. 一次予算詳細収入の部'!F5</f>
        <v>0</v>
      </c>
      <c r="G5" s="103">
        <f>'4. 一次予算詳細収入の部'!G5</f>
        <v>0</v>
      </c>
      <c r="H5" s="103">
        <v>0</v>
      </c>
      <c r="I5" s="103">
        <v>0</v>
      </c>
      <c r="J5" s="103">
        <f>'4. 一次予算詳細収入の部'!J5</f>
        <v>0</v>
      </c>
      <c r="K5" s="117">
        <f>'4. 一次予算詳細収入の部'!K5</f>
        <v>0</v>
      </c>
      <c r="L5" s="112">
        <f t="shared" si="0"/>
        <v>5020725</v>
      </c>
    </row>
    <row r="6" spans="1:13">
      <c r="A6" s="3" t="s">
        <v>31</v>
      </c>
      <c r="B6" s="103">
        <v>0</v>
      </c>
      <c r="C6" s="103">
        <f>'4. 一次予算詳細収入の部'!C6</f>
        <v>0</v>
      </c>
      <c r="D6" s="103">
        <v>0</v>
      </c>
      <c r="E6" s="103">
        <f>'4. 一次予算詳細収入の部'!E6</f>
        <v>0</v>
      </c>
      <c r="F6" s="103">
        <f>'4. 一次予算詳細収入の部'!F6</f>
        <v>1041533</v>
      </c>
      <c r="G6" s="103">
        <f>'4. 一次予算詳細収入の部'!G6</f>
        <v>0</v>
      </c>
      <c r="H6" s="103">
        <v>0</v>
      </c>
      <c r="I6" s="103">
        <v>0</v>
      </c>
      <c r="J6" s="103">
        <f>'4. 一次予算詳細収入の部'!J6</f>
        <v>0</v>
      </c>
      <c r="K6" s="117">
        <f>'4. 一次予算詳細収入の部'!K6</f>
        <v>0</v>
      </c>
      <c r="L6" s="112">
        <f t="shared" si="0"/>
        <v>1041533</v>
      </c>
    </row>
    <row r="7" spans="1:13">
      <c r="A7" s="3" t="s">
        <v>32</v>
      </c>
      <c r="B7" s="103">
        <v>0</v>
      </c>
      <c r="C7" s="103">
        <f>'4. 一次予算詳細収入の部'!C7</f>
        <v>0</v>
      </c>
      <c r="D7" s="103">
        <v>0</v>
      </c>
      <c r="E7" s="103">
        <f>'4. 一次予算詳細収入の部'!E7</f>
        <v>0</v>
      </c>
      <c r="F7" s="103">
        <f>'4. 一次予算詳細収入の部'!F7</f>
        <v>3036666</v>
      </c>
      <c r="G7" s="103">
        <f>'4. 一次予算詳細収入の部'!G7</f>
        <v>0</v>
      </c>
      <c r="H7" s="103">
        <v>0</v>
      </c>
      <c r="I7" s="103">
        <v>0</v>
      </c>
      <c r="J7" s="103">
        <f>'4. 一次予算詳細収入の部'!J7</f>
        <v>0</v>
      </c>
      <c r="K7" s="117">
        <f>'4. 一次予算詳細収入の部'!K7</f>
        <v>0</v>
      </c>
      <c r="L7" s="112">
        <f t="shared" si="0"/>
        <v>3036666</v>
      </c>
    </row>
    <row r="8" spans="1:13">
      <c r="A8" s="3" t="s">
        <v>33</v>
      </c>
      <c r="B8" s="103">
        <v>0</v>
      </c>
      <c r="C8" s="103">
        <f>'4. 一次予算詳細収入の部'!C8</f>
        <v>1000000</v>
      </c>
      <c r="D8" s="103">
        <v>0</v>
      </c>
      <c r="E8" s="103">
        <f>'4. 一次予算詳細収入の部'!E8</f>
        <v>0</v>
      </c>
      <c r="F8" s="103">
        <f>'4. 一次予算詳細収入の部'!F8</f>
        <v>0</v>
      </c>
      <c r="G8" s="103">
        <f>'4. 一次予算詳細収入の部'!G8</f>
        <v>0</v>
      </c>
      <c r="H8" s="103">
        <v>0</v>
      </c>
      <c r="I8" s="103">
        <v>0</v>
      </c>
      <c r="J8" s="103">
        <f>'4. 一次予算詳細収入の部'!J8</f>
        <v>0</v>
      </c>
      <c r="K8" s="117">
        <f>'4. 一次予算詳細収入の部'!K8</f>
        <v>0</v>
      </c>
      <c r="L8" s="112">
        <f t="shared" si="0"/>
        <v>1000000</v>
      </c>
    </row>
    <row r="9" spans="1:13">
      <c r="A9" s="3" t="s">
        <v>34</v>
      </c>
      <c r="B9" s="103">
        <v>0</v>
      </c>
      <c r="C9" s="103">
        <f>'4. 一次予算詳細収入の部'!C9</f>
        <v>100000</v>
      </c>
      <c r="D9" s="103">
        <v>0</v>
      </c>
      <c r="E9" s="103">
        <f>'4. 一次予算詳細収入の部'!E9</f>
        <v>0</v>
      </c>
      <c r="F9" s="103">
        <f>'4. 一次予算詳細収入の部'!F9</f>
        <v>0</v>
      </c>
      <c r="G9" s="103">
        <f>'4. 一次予算詳細収入の部'!G9</f>
        <v>0</v>
      </c>
      <c r="H9" s="103">
        <v>0</v>
      </c>
      <c r="I9" s="103">
        <v>0</v>
      </c>
      <c r="J9" s="103">
        <f>'4. 一次予算詳細収入の部'!J9</f>
        <v>0</v>
      </c>
      <c r="K9" s="117">
        <f>'4. 一次予算詳細収入の部'!K9</f>
        <v>0</v>
      </c>
      <c r="L9" s="112">
        <f t="shared" si="0"/>
        <v>100000</v>
      </c>
    </row>
    <row r="10" spans="1:13">
      <c r="A10" s="3" t="s">
        <v>35</v>
      </c>
      <c r="B10" s="103">
        <v>0</v>
      </c>
      <c r="C10" s="103">
        <f>'4. 一次予算詳細収入の部'!C10</f>
        <v>0</v>
      </c>
      <c r="D10" s="103">
        <v>0</v>
      </c>
      <c r="E10" s="103">
        <f>'4. 一次予算詳細収入の部'!E10</f>
        <v>5213000</v>
      </c>
      <c r="F10" s="103">
        <f>'4. 一次予算詳細収入の部'!F10</f>
        <v>0</v>
      </c>
      <c r="G10" s="103">
        <f>'4. 一次予算詳細収入の部'!G10</f>
        <v>0</v>
      </c>
      <c r="H10" s="103">
        <v>0</v>
      </c>
      <c r="I10" s="103">
        <v>0</v>
      </c>
      <c r="J10" s="103">
        <f>'4. 一次予算詳細収入の部'!J10</f>
        <v>0</v>
      </c>
      <c r="K10" s="117">
        <f>'4. 一次予算詳細収入の部'!K10</f>
        <v>0</v>
      </c>
      <c r="L10" s="112">
        <f t="shared" si="0"/>
        <v>5213000</v>
      </c>
    </row>
    <row r="11" spans="1:13">
      <c r="A11" s="3" t="s">
        <v>36</v>
      </c>
      <c r="B11" s="103">
        <v>0</v>
      </c>
      <c r="C11" s="103">
        <f>'4. 一次予算詳細収入の部'!C11</f>
        <v>0</v>
      </c>
      <c r="D11" s="103">
        <v>0</v>
      </c>
      <c r="E11" s="103">
        <f>'4. 一次予算詳細収入の部'!E11</f>
        <v>600000</v>
      </c>
      <c r="F11" s="103">
        <f>'4. 一次予算詳細収入の部'!F11</f>
        <v>0</v>
      </c>
      <c r="G11" s="103">
        <f>'4. 一次予算詳細収入の部'!G11</f>
        <v>0</v>
      </c>
      <c r="H11" s="103">
        <v>0</v>
      </c>
      <c r="I11" s="103">
        <v>0</v>
      </c>
      <c r="J11" s="103">
        <f>'4. 一次予算詳細収入の部'!J11</f>
        <v>0</v>
      </c>
      <c r="K11" s="117">
        <f>'4. 一次予算詳細収入の部'!K11</f>
        <v>0</v>
      </c>
      <c r="L11" s="112">
        <f t="shared" si="0"/>
        <v>600000</v>
      </c>
    </row>
    <row r="12" spans="1:13">
      <c r="A12" s="3" t="s">
        <v>37</v>
      </c>
      <c r="B12" s="103">
        <v>0</v>
      </c>
      <c r="C12" s="103">
        <f>'4. 一次予算詳細収入の部'!C12</f>
        <v>0</v>
      </c>
      <c r="D12" s="103">
        <v>0</v>
      </c>
      <c r="E12" s="103">
        <f>'4. 一次予算詳細収入の部'!E12</f>
        <v>0</v>
      </c>
      <c r="F12" s="103">
        <f>'4. 一次予算詳細収入の部'!F12</f>
        <v>0</v>
      </c>
      <c r="G12" s="103">
        <f>'4. 一次予算詳細収入の部'!G12</f>
        <v>1450000</v>
      </c>
      <c r="H12" s="103">
        <v>0</v>
      </c>
      <c r="I12" s="103">
        <v>0</v>
      </c>
      <c r="J12" s="103">
        <f>'4. 一次予算詳細収入の部'!J12</f>
        <v>0</v>
      </c>
      <c r="K12" s="117">
        <f>'4. 一次予算詳細収入の部'!K12</f>
        <v>0</v>
      </c>
      <c r="L12" s="112">
        <f t="shared" si="0"/>
        <v>1450000</v>
      </c>
    </row>
    <row r="13" spans="1:13">
      <c r="A13" s="3" t="s">
        <v>38</v>
      </c>
      <c r="B13" s="103">
        <v>0</v>
      </c>
      <c r="C13" s="103">
        <f>'4. 一次予算詳細収入の部'!C13</f>
        <v>0</v>
      </c>
      <c r="D13" s="103">
        <v>0</v>
      </c>
      <c r="E13" s="103">
        <f>'4. 一次予算詳細収入の部'!E13</f>
        <v>0</v>
      </c>
      <c r="F13" s="103">
        <f>'4. 一次予算詳細収入の部'!F13</f>
        <v>0</v>
      </c>
      <c r="G13" s="103">
        <f>'4. 一次予算詳細収入の部'!G13</f>
        <v>0</v>
      </c>
      <c r="H13" s="103">
        <v>0</v>
      </c>
      <c r="I13" s="103">
        <v>0</v>
      </c>
      <c r="J13" s="103">
        <f>'4. 一次予算詳細収入の部'!J13</f>
        <v>0</v>
      </c>
      <c r="K13" s="117">
        <f>'4. 一次予算詳細収入の部'!K13</f>
        <v>593500</v>
      </c>
      <c r="L13" s="112">
        <f>SUM(B13:K13)</f>
        <v>593500</v>
      </c>
    </row>
    <row r="14" spans="1:13">
      <c r="A14" s="3" t="s">
        <v>39</v>
      </c>
      <c r="B14" s="103">
        <v>0</v>
      </c>
      <c r="C14" s="103">
        <f>'4. 一次予算詳細収入の部'!C14</f>
        <v>0</v>
      </c>
      <c r="D14" s="103">
        <v>0</v>
      </c>
      <c r="E14" s="103">
        <f>'4. 一次予算詳細収入の部'!E14</f>
        <v>0</v>
      </c>
      <c r="F14" s="103">
        <f>'4. 一次予算詳細収入の部'!F14</f>
        <v>0</v>
      </c>
      <c r="G14" s="103">
        <f>'4. 一次予算詳細収入の部'!G14</f>
        <v>0</v>
      </c>
      <c r="H14" s="103">
        <v>0</v>
      </c>
      <c r="I14" s="103">
        <v>0</v>
      </c>
      <c r="J14" s="103">
        <f>'4. 一次予算詳細収入の部'!J14</f>
        <v>0</v>
      </c>
      <c r="K14" s="117">
        <f>'4. 一次予算詳細収入の部'!K14</f>
        <v>140000</v>
      </c>
      <c r="L14" s="112">
        <f>SUM(B14:K14)</f>
        <v>140000</v>
      </c>
    </row>
    <row r="15" spans="1:13">
      <c r="A15" s="3" t="s">
        <v>40</v>
      </c>
      <c r="B15" s="103">
        <v>0</v>
      </c>
      <c r="C15" s="103">
        <f>'4. 一次予算詳細収入の部'!C15</f>
        <v>0</v>
      </c>
      <c r="D15" s="103">
        <v>0</v>
      </c>
      <c r="E15" s="103">
        <f>'4. 一次予算詳細収入の部'!E15</f>
        <v>0</v>
      </c>
      <c r="F15" s="103">
        <f>'4. 一次予算詳細収入の部'!F15</f>
        <v>0</v>
      </c>
      <c r="G15" s="103">
        <f>'4. 一次予算詳細収入の部'!G15</f>
        <v>0</v>
      </c>
      <c r="H15" s="103">
        <v>0</v>
      </c>
      <c r="I15" s="103">
        <v>0</v>
      </c>
      <c r="J15" s="103">
        <f>'4. 一次予算詳細収入の部'!J15</f>
        <v>360000</v>
      </c>
      <c r="K15" s="117">
        <f>'4. 一次予算詳細収入の部'!K15</f>
        <v>0</v>
      </c>
      <c r="L15" s="112">
        <f t="shared" si="0"/>
        <v>360000</v>
      </c>
    </row>
    <row r="16" spans="1:13">
      <c r="A16" s="3" t="s">
        <v>41</v>
      </c>
      <c r="B16" s="103">
        <v>0</v>
      </c>
      <c r="C16" s="103">
        <f>'4. 一次予算詳細収入の部'!C16</f>
        <v>0</v>
      </c>
      <c r="D16" s="103">
        <v>0</v>
      </c>
      <c r="E16" s="103">
        <f>'4. 一次予算詳細収入の部'!E16</f>
        <v>0</v>
      </c>
      <c r="F16" s="103">
        <f>'4. 一次予算詳細収入の部'!F16</f>
        <v>0</v>
      </c>
      <c r="G16" s="103">
        <f>'4. 一次予算詳細収入の部'!G16</f>
        <v>0</v>
      </c>
      <c r="H16" s="103">
        <v>0</v>
      </c>
      <c r="I16" s="103">
        <v>0</v>
      </c>
      <c r="J16" s="103">
        <f>'4. 一次予算詳細収入の部'!J16</f>
        <v>0</v>
      </c>
      <c r="K16" s="117">
        <f>'4. 一次予算詳細収入の部'!K16</f>
        <v>93857</v>
      </c>
      <c r="L16" s="112">
        <f t="shared" si="0"/>
        <v>93857</v>
      </c>
      <c r="M16" s="37"/>
    </row>
    <row r="17" spans="1:13" ht="18.5" thickBot="1">
      <c r="A17" s="5" t="s">
        <v>42</v>
      </c>
      <c r="B17" s="86">
        <v>0</v>
      </c>
      <c r="C17" s="96">
        <f>'4. 一次予算詳細収入の部'!C17</f>
        <v>0</v>
      </c>
      <c r="D17" s="96">
        <v>0</v>
      </c>
      <c r="E17" s="96">
        <f>'4. 一次予算詳細収入の部'!E17</f>
        <v>0</v>
      </c>
      <c r="F17" s="96">
        <f>'4. 一次予算詳細収入の部'!F17</f>
        <v>0</v>
      </c>
      <c r="G17" s="96">
        <f>'4. 一次予算詳細収入の部'!G17</f>
        <v>0</v>
      </c>
      <c r="H17" s="96">
        <v>0</v>
      </c>
      <c r="I17" s="96">
        <v>0</v>
      </c>
      <c r="J17" s="96">
        <f>'4. 一次予算詳細収入の部'!J17</f>
        <v>0</v>
      </c>
      <c r="K17" s="116">
        <v>0</v>
      </c>
      <c r="L17" s="113">
        <f t="shared" si="0"/>
        <v>0</v>
      </c>
      <c r="M17" s="37"/>
    </row>
    <row r="18" spans="1:13" ht="19" thickTop="1" thickBot="1">
      <c r="A18" s="4" t="s">
        <v>43</v>
      </c>
      <c r="B18" s="90">
        <f t="shared" ref="B18:K18" si="1">SUM(B3:B17)</f>
        <v>0</v>
      </c>
      <c r="C18" s="90">
        <f t="shared" si="1"/>
        <v>14005911</v>
      </c>
      <c r="D18" s="90">
        <f t="shared" si="1"/>
        <v>0</v>
      </c>
      <c r="E18" s="90">
        <f t="shared" si="1"/>
        <v>5813000</v>
      </c>
      <c r="F18" s="90">
        <f t="shared" si="1"/>
        <v>4081739</v>
      </c>
      <c r="G18" s="90">
        <f t="shared" si="1"/>
        <v>1450000</v>
      </c>
      <c r="H18" s="90">
        <f t="shared" si="1"/>
        <v>0</v>
      </c>
      <c r="I18" s="90">
        <f t="shared" si="1"/>
        <v>0</v>
      </c>
      <c r="J18" s="90">
        <f t="shared" si="1"/>
        <v>360000</v>
      </c>
      <c r="K18" s="123">
        <f t="shared" si="1"/>
        <v>827357</v>
      </c>
      <c r="L18" s="114">
        <f t="shared" si="0"/>
        <v>26538007</v>
      </c>
    </row>
    <row r="19" spans="1:13">
      <c r="M19" s="37"/>
    </row>
    <row r="20" spans="1:13" ht="18.5" thickBot="1">
      <c r="A20" s="10" t="s">
        <v>5</v>
      </c>
    </row>
    <row r="21" spans="1:13" ht="36.5" thickBot="1">
      <c r="A21" s="6" t="s">
        <v>16</v>
      </c>
      <c r="B21" s="7" t="s">
        <v>17</v>
      </c>
      <c r="C21" s="8" t="s">
        <v>18</v>
      </c>
      <c r="D21" s="8" t="s">
        <v>19</v>
      </c>
      <c r="E21" s="8" t="s">
        <v>20</v>
      </c>
      <c r="F21" s="8" t="s">
        <v>21</v>
      </c>
      <c r="G21" s="8" t="s">
        <v>22</v>
      </c>
      <c r="H21" s="8" t="s">
        <v>23</v>
      </c>
      <c r="I21" s="9" t="s">
        <v>24</v>
      </c>
      <c r="J21" s="8" t="s">
        <v>25</v>
      </c>
      <c r="K21" s="87" t="s">
        <v>26</v>
      </c>
      <c r="L21" s="6" t="s">
        <v>27</v>
      </c>
    </row>
    <row r="22" spans="1:13">
      <c r="A22" s="2" t="s">
        <v>44</v>
      </c>
      <c r="B22" s="82">
        <f>'5. 一次予算詳細支出の部'!G5</f>
        <v>31900</v>
      </c>
      <c r="C22" s="83">
        <f>'5. 一次予算詳細支出の部'!G39</f>
        <v>14940</v>
      </c>
      <c r="D22" s="83">
        <v>0</v>
      </c>
      <c r="E22" s="83">
        <f>'5. 一次予算詳細支出の部'!G65</f>
        <v>10990</v>
      </c>
      <c r="F22" s="83">
        <f>'5. 一次予算詳細支出の部'!G127</f>
        <v>20040</v>
      </c>
      <c r="G22" s="83">
        <f>'5. 一次予算詳細支出の部'!G166</f>
        <v>1884044</v>
      </c>
      <c r="H22" s="83">
        <v>0</v>
      </c>
      <c r="I22" s="83">
        <f>'5. 一次予算詳細支出の部'!G256</f>
        <v>509599</v>
      </c>
      <c r="J22" s="83">
        <f>'5. 一次予算詳細支出の部'!G329</f>
        <v>5990</v>
      </c>
      <c r="K22" s="88">
        <f>'5. 一次予算詳細支出の部'!G392+'5. 一次予算詳細支出の部'!G445+'5. 一次予算詳細支出の部'!G472+'5. 一次予算詳細支出の部'!G503</f>
        <v>101925</v>
      </c>
      <c r="L22" s="112">
        <f>SUM(B22:K22)</f>
        <v>2579428</v>
      </c>
    </row>
    <row r="23" spans="1:13">
      <c r="A23" s="3" t="s">
        <v>45</v>
      </c>
      <c r="B23" s="82">
        <v>0</v>
      </c>
      <c r="C23" s="83">
        <v>0</v>
      </c>
      <c r="D23" s="83">
        <v>0</v>
      </c>
      <c r="E23" s="83">
        <f>'5. 一次予算詳細支出の部'!G73</f>
        <v>437114</v>
      </c>
      <c r="F23" s="83">
        <v>0</v>
      </c>
      <c r="G23" s="83">
        <v>0</v>
      </c>
      <c r="H23" s="83">
        <f>'5. 一次予算詳細支出の部'!G210</f>
        <v>98706</v>
      </c>
      <c r="I23" s="83">
        <f>'5. 一次予算詳細支出の部'!G269</f>
        <v>208950</v>
      </c>
      <c r="J23" s="83">
        <v>0</v>
      </c>
      <c r="K23" s="88">
        <f>'5. 一次予算詳細支出の部'!G477</f>
        <v>2320</v>
      </c>
      <c r="L23" s="112">
        <f t="shared" ref="L23:L31" si="2">SUM(B23:K23)</f>
        <v>747090</v>
      </c>
    </row>
    <row r="24" spans="1:13">
      <c r="A24" s="3" t="s">
        <v>46</v>
      </c>
      <c r="B24" s="82">
        <v>0</v>
      </c>
      <c r="C24" s="83">
        <v>0</v>
      </c>
      <c r="D24" s="83">
        <v>0</v>
      </c>
      <c r="E24" s="83">
        <v>0</v>
      </c>
      <c r="F24" s="83">
        <f>'5. 一次予算詳細支出の部'!G132</f>
        <v>83605</v>
      </c>
      <c r="G24" s="83">
        <f>'5. 一次予算詳細支出の部'!G172</f>
        <v>13825</v>
      </c>
      <c r="H24" s="83">
        <v>0</v>
      </c>
      <c r="I24" s="83">
        <v>0</v>
      </c>
      <c r="J24" s="83">
        <f>'5. 一次予算詳細支出の部'!G334</f>
        <v>10000</v>
      </c>
      <c r="K24" s="88">
        <f>'5. 一次予算詳細支出の部'!G399+'5. 一次予算詳細支出の部'!G449+'5. 一次予算詳細支出の部'!G481+'5. 一次予算詳細支出の部'!G507</f>
        <v>91350</v>
      </c>
      <c r="L24" s="112">
        <f t="shared" si="2"/>
        <v>198780</v>
      </c>
    </row>
    <row r="25" spans="1:13">
      <c r="A25" s="3" t="s">
        <v>47</v>
      </c>
      <c r="B25" s="82">
        <f>'5. 一次予算詳細支出の部'!G22</f>
        <v>109980</v>
      </c>
      <c r="C25" s="83">
        <v>0</v>
      </c>
      <c r="D25" s="83">
        <v>0</v>
      </c>
      <c r="E25" s="83">
        <f>'5. 一次予算詳細支出の部'!G77</f>
        <v>1245</v>
      </c>
      <c r="F25" s="83">
        <v>0</v>
      </c>
      <c r="G25" s="83">
        <f>'5. 一次予算詳細支出の部'!G179</f>
        <v>135140</v>
      </c>
      <c r="H25" s="83">
        <f>'5. 一次予算詳細支出の部'!G214</f>
        <v>36960</v>
      </c>
      <c r="I25" s="83">
        <f>'5. 一次予算詳細支出の部'!G296</f>
        <v>969332</v>
      </c>
      <c r="J25" s="83">
        <f>'5. 一次予算詳細支出の部'!G338</f>
        <v>79200</v>
      </c>
      <c r="K25" s="88">
        <f>'5. 一次予算詳細支出の部'!G405</f>
        <v>636390</v>
      </c>
      <c r="L25" s="112">
        <f t="shared" si="2"/>
        <v>1968247</v>
      </c>
    </row>
    <row r="26" spans="1:13">
      <c r="A26" s="3" t="s">
        <v>48</v>
      </c>
      <c r="B26" s="82">
        <v>0</v>
      </c>
      <c r="C26" s="83">
        <v>0</v>
      </c>
      <c r="D26" s="83">
        <v>0</v>
      </c>
      <c r="E26" s="83">
        <f>'5. 一次予算詳細支出の部'!G92</f>
        <v>3558500</v>
      </c>
      <c r="F26" s="83">
        <v>0</v>
      </c>
      <c r="G26" s="83">
        <f>'5. 一次予算詳細支出の部'!G185</f>
        <v>149700</v>
      </c>
      <c r="H26" s="83">
        <f>'5. 一次予算詳細支出の部'!G219</f>
        <v>278000</v>
      </c>
      <c r="I26" s="83">
        <v>0</v>
      </c>
      <c r="J26" s="83">
        <f>'5. 一次予算詳細支出の部'!G355</f>
        <v>5514900</v>
      </c>
      <c r="K26" s="88">
        <f>'5. 一次予算詳細支出の部'!G511</f>
        <v>100000</v>
      </c>
      <c r="L26" s="112">
        <f t="shared" si="2"/>
        <v>9601100</v>
      </c>
    </row>
    <row r="27" spans="1:13">
      <c r="A27" s="3" t="s">
        <v>49</v>
      </c>
      <c r="B27" s="82">
        <v>0</v>
      </c>
      <c r="C27" s="83">
        <v>0</v>
      </c>
      <c r="D27" s="83">
        <v>0</v>
      </c>
      <c r="E27" s="83">
        <f>'5. 一次予算詳細支出の部'!G96</f>
        <v>1000</v>
      </c>
      <c r="F27" s="83">
        <v>0</v>
      </c>
      <c r="G27" s="83">
        <f>'5. 一次予算詳細支出の部'!G189</f>
        <v>3000</v>
      </c>
      <c r="H27" s="83">
        <v>0</v>
      </c>
      <c r="I27" s="83">
        <v>0</v>
      </c>
      <c r="J27" s="83">
        <f>'5. 一次予算詳細支出の部'!G366</f>
        <v>191310</v>
      </c>
      <c r="K27" s="88">
        <f>'5. 一次予算詳細支出の部'!G411+'5. 一次予算詳細支出の部'!G454+'5. 一次予算詳細支出の部'!G515</f>
        <v>1767510</v>
      </c>
      <c r="L27" s="112">
        <f t="shared" si="2"/>
        <v>1962820</v>
      </c>
    </row>
    <row r="28" spans="1:13">
      <c r="A28" s="3" t="s">
        <v>50</v>
      </c>
      <c r="B28" s="82">
        <v>0</v>
      </c>
      <c r="C28" s="83">
        <v>0</v>
      </c>
      <c r="D28" s="83">
        <v>0</v>
      </c>
      <c r="E28" s="83">
        <f>'5. 一次予算詳細支出の部'!G105</f>
        <v>1216140</v>
      </c>
      <c r="F28" s="83">
        <v>0</v>
      </c>
      <c r="G28" s="83">
        <v>0</v>
      </c>
      <c r="H28" s="83">
        <v>0</v>
      </c>
      <c r="I28" s="83">
        <v>0</v>
      </c>
      <c r="J28" s="83">
        <v>0</v>
      </c>
      <c r="K28" s="88">
        <v>0</v>
      </c>
      <c r="L28" s="112">
        <f t="shared" si="2"/>
        <v>1216140</v>
      </c>
    </row>
    <row r="29" spans="1:13">
      <c r="A29" s="3" t="s">
        <v>51</v>
      </c>
      <c r="B29" s="82">
        <v>0</v>
      </c>
      <c r="C29" s="84">
        <f>'5. 一次予算詳細支出の部'!G48</f>
        <v>380640</v>
      </c>
      <c r="D29" s="83">
        <v>0</v>
      </c>
      <c r="E29" s="83">
        <v>0</v>
      </c>
      <c r="F29" s="83">
        <v>0</v>
      </c>
      <c r="G29" s="83">
        <v>0</v>
      </c>
      <c r="H29" s="83">
        <v>0</v>
      </c>
      <c r="I29" s="83">
        <v>0</v>
      </c>
      <c r="J29" s="83">
        <v>0</v>
      </c>
      <c r="K29" s="88">
        <f>'5. 一次予算詳細支出の部'!G415</f>
        <v>11000</v>
      </c>
      <c r="L29" s="112">
        <f t="shared" si="2"/>
        <v>391640</v>
      </c>
    </row>
    <row r="30" spans="1:13">
      <c r="A30" s="3" t="s">
        <v>52</v>
      </c>
      <c r="B30" s="84">
        <f>'5. 一次予算詳細支出の部'!G27</f>
        <v>1265</v>
      </c>
      <c r="C30" s="84">
        <f>'5. 一次予算詳細支出の部'!G53</f>
        <v>205800</v>
      </c>
      <c r="D30" s="83">
        <v>0</v>
      </c>
      <c r="E30" s="83">
        <f>'5. 一次予算詳細支出の部'!G115</f>
        <v>4317</v>
      </c>
      <c r="F30" s="83">
        <f>'5. 一次予算詳細支出の部'!G136</f>
        <v>330</v>
      </c>
      <c r="G30" s="83">
        <f>'5. 一次予算詳細支出の部'!G195</f>
        <v>3300</v>
      </c>
      <c r="H30" s="83">
        <f>'5. 一次予算詳細支出の部'!G223</f>
        <v>1100</v>
      </c>
      <c r="I30" s="83">
        <f>'5. 一次予算詳細支出の部'!G303</f>
        <v>3142</v>
      </c>
      <c r="J30" s="83">
        <f>'5. 一次予算詳細支出の部'!G375</f>
        <v>9990</v>
      </c>
      <c r="K30" s="88">
        <f>'5. 一次予算詳細支出の部'!G419+'5. 一次予算詳細支出の部'!G520</f>
        <v>1320</v>
      </c>
      <c r="L30" s="112">
        <f t="shared" si="2"/>
        <v>230564</v>
      </c>
    </row>
    <row r="31" spans="1:13">
      <c r="A31" s="3" t="s">
        <v>53</v>
      </c>
      <c r="B31" s="84">
        <f>'5. 一次予算詳細支出の部'!G32</f>
        <v>4200</v>
      </c>
      <c r="C31" s="84">
        <v>0</v>
      </c>
      <c r="D31" s="83">
        <v>0</v>
      </c>
      <c r="E31" s="83">
        <f>'5. 一次予算詳細支出の部'!G120</f>
        <v>23920</v>
      </c>
      <c r="F31" s="83">
        <f>'5. 一次予算詳細支出の部'!G145</f>
        <v>21040</v>
      </c>
      <c r="G31" s="83">
        <f>'5. 一次予算詳細支出の部'!G201</f>
        <v>47080</v>
      </c>
      <c r="H31" s="83">
        <v>0</v>
      </c>
      <c r="I31" s="83">
        <f>'5. 一次予算詳細支出の部'!G319</f>
        <v>120578</v>
      </c>
      <c r="J31" s="83">
        <f>'5. 一次予算詳細支出の部'!G381</f>
        <v>46665</v>
      </c>
      <c r="K31" s="88">
        <f>'5. 一次予算詳細支出の部'!G425+'5. 一次予算詳細支出の部'!G463+'5. 一次予算詳細支出の部'!G485+'5. 一次予算詳細支出の部'!G529</f>
        <v>211357</v>
      </c>
      <c r="L31" s="112">
        <f t="shared" si="2"/>
        <v>474840</v>
      </c>
      <c r="M31" s="37"/>
    </row>
    <row r="32" spans="1:13" ht="18.5" thickBot="1">
      <c r="A32" s="5" t="s">
        <v>54</v>
      </c>
      <c r="B32" s="86">
        <v>0</v>
      </c>
      <c r="C32" s="37">
        <v>7167358</v>
      </c>
      <c r="D32" s="85">
        <v>0</v>
      </c>
      <c r="E32" s="85">
        <v>0</v>
      </c>
      <c r="F32" s="85">
        <v>0</v>
      </c>
      <c r="G32" s="85">
        <v>0</v>
      </c>
      <c r="H32" s="85">
        <v>0</v>
      </c>
      <c r="I32" s="85">
        <v>0</v>
      </c>
      <c r="J32" s="85">
        <v>0</v>
      </c>
      <c r="K32" s="89">
        <v>0</v>
      </c>
      <c r="L32" s="113">
        <f>SUM(B32:K32)</f>
        <v>7167358</v>
      </c>
      <c r="M32" s="37"/>
    </row>
    <row r="33" spans="1:12" ht="19" thickTop="1" thickBot="1">
      <c r="A33" s="4" t="s">
        <v>43</v>
      </c>
      <c r="B33" s="131">
        <f>SUM(B22:B32)</f>
        <v>147345</v>
      </c>
      <c r="C33" s="133">
        <f>SUM(C22:C32)</f>
        <v>7768738</v>
      </c>
      <c r="D33" s="133">
        <f t="shared" ref="D33:K33" si="3">SUM(D22:D32)</f>
        <v>0</v>
      </c>
      <c r="E33" s="133">
        <f t="shared" si="3"/>
        <v>5253226</v>
      </c>
      <c r="F33" s="133">
        <f t="shared" si="3"/>
        <v>125015</v>
      </c>
      <c r="G33" s="133">
        <f t="shared" si="3"/>
        <v>2236089</v>
      </c>
      <c r="H33" s="132">
        <f t="shared" si="3"/>
        <v>414766</v>
      </c>
      <c r="I33" s="133">
        <f t="shared" si="3"/>
        <v>1811601</v>
      </c>
      <c r="J33" s="133">
        <f t="shared" si="3"/>
        <v>5858055</v>
      </c>
      <c r="K33" s="140">
        <f t="shared" si="3"/>
        <v>2923172</v>
      </c>
      <c r="L33" s="396">
        <f>SUM(L22:L32)</f>
        <v>26538007</v>
      </c>
    </row>
    <row r="35" spans="1:12" ht="18.5" thickBot="1">
      <c r="A35" s="10" t="s">
        <v>6</v>
      </c>
    </row>
    <row r="36" spans="1:12" ht="36.5" thickBot="1">
      <c r="A36" s="6" t="s">
        <v>16</v>
      </c>
      <c r="B36" s="7" t="s">
        <v>17</v>
      </c>
      <c r="C36" s="8" t="s">
        <v>18</v>
      </c>
      <c r="D36" s="8" t="s">
        <v>19</v>
      </c>
      <c r="E36" s="8" t="s">
        <v>20</v>
      </c>
      <c r="F36" s="8" t="s">
        <v>21</v>
      </c>
      <c r="G36" s="8" t="s">
        <v>22</v>
      </c>
      <c r="H36" s="8" t="s">
        <v>23</v>
      </c>
      <c r="I36" s="9" t="s">
        <v>24</v>
      </c>
      <c r="J36" s="8" t="s">
        <v>25</v>
      </c>
      <c r="K36" s="87" t="s">
        <v>26</v>
      </c>
      <c r="L36" s="6" t="s">
        <v>27</v>
      </c>
    </row>
    <row r="37" spans="1:12">
      <c r="A37" s="2" t="s">
        <v>44</v>
      </c>
      <c r="B37" s="397">
        <v>31900</v>
      </c>
      <c r="C37" s="398">
        <v>14940</v>
      </c>
      <c r="D37" s="398">
        <v>0</v>
      </c>
      <c r="E37" s="398">
        <v>10990</v>
      </c>
      <c r="F37" s="398">
        <v>20040</v>
      </c>
      <c r="G37" s="398">
        <v>1884044</v>
      </c>
      <c r="H37" s="398">
        <v>0</v>
      </c>
      <c r="I37" s="398">
        <v>509599</v>
      </c>
      <c r="J37" s="398">
        <v>5990</v>
      </c>
      <c r="K37" s="399">
        <v>101925</v>
      </c>
      <c r="L37" s="112">
        <f>SUM(B37:K37)</f>
        <v>2579428</v>
      </c>
    </row>
    <row r="38" spans="1:12">
      <c r="A38" s="3" t="s">
        <v>45</v>
      </c>
      <c r="B38" s="398">
        <v>0</v>
      </c>
      <c r="C38" s="398">
        <v>0</v>
      </c>
      <c r="D38" s="398">
        <v>0</v>
      </c>
      <c r="E38" s="398">
        <v>437114</v>
      </c>
      <c r="F38" s="398">
        <v>0</v>
      </c>
      <c r="G38" s="398">
        <v>0</v>
      </c>
      <c r="H38" s="398">
        <v>98706</v>
      </c>
      <c r="I38" s="398">
        <v>208950</v>
      </c>
      <c r="J38" s="398">
        <v>0</v>
      </c>
      <c r="K38" s="399">
        <v>2320</v>
      </c>
      <c r="L38" s="112">
        <f t="shared" ref="L38:L48" si="4">SUM(B38:K38)</f>
        <v>747090</v>
      </c>
    </row>
    <row r="39" spans="1:12">
      <c r="A39" s="3" t="s">
        <v>46</v>
      </c>
      <c r="B39" s="398">
        <v>0</v>
      </c>
      <c r="C39" s="398">
        <v>0</v>
      </c>
      <c r="D39" s="398">
        <v>0</v>
      </c>
      <c r="E39" s="398">
        <v>0</v>
      </c>
      <c r="F39" s="398">
        <v>83605</v>
      </c>
      <c r="G39" s="398">
        <v>13825</v>
      </c>
      <c r="H39" s="398">
        <v>0</v>
      </c>
      <c r="I39" s="398">
        <v>0</v>
      </c>
      <c r="J39" s="398">
        <v>10000</v>
      </c>
      <c r="K39" s="399">
        <v>91350</v>
      </c>
      <c r="L39" s="112">
        <f t="shared" si="4"/>
        <v>198780</v>
      </c>
    </row>
    <row r="40" spans="1:12">
      <c r="A40" s="3" t="s">
        <v>47</v>
      </c>
      <c r="B40" s="398">
        <v>109980</v>
      </c>
      <c r="C40" s="398">
        <v>0</v>
      </c>
      <c r="D40" s="398">
        <v>0</v>
      </c>
      <c r="E40" s="398">
        <v>1245</v>
      </c>
      <c r="F40" s="398">
        <v>0</v>
      </c>
      <c r="G40" s="398">
        <v>135140</v>
      </c>
      <c r="H40" s="398">
        <v>36960</v>
      </c>
      <c r="I40" s="398">
        <v>969332</v>
      </c>
      <c r="J40" s="398">
        <v>79200</v>
      </c>
      <c r="K40" s="399">
        <v>636390</v>
      </c>
      <c r="L40" s="112">
        <f t="shared" si="4"/>
        <v>1968247</v>
      </c>
    </row>
    <row r="41" spans="1:12">
      <c r="A41" s="3" t="s">
        <v>48</v>
      </c>
      <c r="B41" s="398">
        <v>0</v>
      </c>
      <c r="C41" s="398">
        <v>0</v>
      </c>
      <c r="D41" s="398">
        <v>0</v>
      </c>
      <c r="E41" s="398">
        <v>3558500</v>
      </c>
      <c r="F41" s="398">
        <v>0</v>
      </c>
      <c r="G41" s="398">
        <v>149700</v>
      </c>
      <c r="H41" s="398">
        <v>278000</v>
      </c>
      <c r="I41" s="398">
        <v>0</v>
      </c>
      <c r="J41" s="398">
        <v>5514900</v>
      </c>
      <c r="K41" s="399">
        <v>100000</v>
      </c>
      <c r="L41" s="112">
        <f t="shared" si="4"/>
        <v>9601100</v>
      </c>
    </row>
    <row r="42" spans="1:12">
      <c r="A42" s="3" t="s">
        <v>49</v>
      </c>
      <c r="B42" s="398">
        <v>0</v>
      </c>
      <c r="C42" s="398">
        <v>0</v>
      </c>
      <c r="D42" s="398">
        <v>0</v>
      </c>
      <c r="E42" s="398">
        <v>1000</v>
      </c>
      <c r="F42" s="398">
        <v>0</v>
      </c>
      <c r="G42" s="398">
        <v>3000</v>
      </c>
      <c r="H42" s="398">
        <v>0</v>
      </c>
      <c r="I42" s="398">
        <v>0</v>
      </c>
      <c r="J42" s="398">
        <v>191310</v>
      </c>
      <c r="K42" s="399">
        <v>1767510</v>
      </c>
      <c r="L42" s="112">
        <f t="shared" si="4"/>
        <v>1962820</v>
      </c>
    </row>
    <row r="43" spans="1:12">
      <c r="A43" s="3" t="s">
        <v>50</v>
      </c>
      <c r="B43" s="398">
        <v>0</v>
      </c>
      <c r="C43" s="398">
        <v>0</v>
      </c>
      <c r="D43" s="398">
        <v>0</v>
      </c>
      <c r="E43" s="398">
        <v>1216140</v>
      </c>
      <c r="F43" s="398">
        <v>0</v>
      </c>
      <c r="G43" s="398">
        <v>0</v>
      </c>
      <c r="H43" s="398">
        <v>0</v>
      </c>
      <c r="I43" s="398">
        <v>0</v>
      </c>
      <c r="J43" s="398">
        <v>0</v>
      </c>
      <c r="K43" s="399">
        <v>0</v>
      </c>
      <c r="L43" s="112">
        <f t="shared" si="4"/>
        <v>1216140</v>
      </c>
    </row>
    <row r="44" spans="1:12">
      <c r="A44" s="3" t="s">
        <v>51</v>
      </c>
      <c r="B44" s="398">
        <v>0</v>
      </c>
      <c r="C44" s="398">
        <v>380640</v>
      </c>
      <c r="D44" s="398">
        <v>0</v>
      </c>
      <c r="E44" s="398" t="s">
        <v>859</v>
      </c>
      <c r="F44" s="398">
        <v>0</v>
      </c>
      <c r="G44" s="398">
        <v>0</v>
      </c>
      <c r="H44" s="398">
        <v>0</v>
      </c>
      <c r="I44" s="398">
        <v>0</v>
      </c>
      <c r="J44" s="398">
        <v>0</v>
      </c>
      <c r="K44" s="399">
        <v>11000</v>
      </c>
      <c r="L44" s="112">
        <f t="shared" si="4"/>
        <v>391640</v>
      </c>
    </row>
    <row r="45" spans="1:12">
      <c r="A45" s="3" t="s">
        <v>52</v>
      </c>
      <c r="B45" s="400">
        <v>1265</v>
      </c>
      <c r="C45" s="398">
        <v>205800</v>
      </c>
      <c r="D45" s="398">
        <v>0</v>
      </c>
      <c r="E45" s="398">
        <v>4317</v>
      </c>
      <c r="F45" s="398">
        <v>330</v>
      </c>
      <c r="G45" s="398">
        <v>3300</v>
      </c>
      <c r="H45" s="398">
        <v>1100</v>
      </c>
      <c r="I45" s="398">
        <v>3142</v>
      </c>
      <c r="J45" s="398">
        <v>9990</v>
      </c>
      <c r="K45" s="399">
        <v>1320</v>
      </c>
      <c r="L45" s="112">
        <f t="shared" si="4"/>
        <v>230564</v>
      </c>
    </row>
    <row r="46" spans="1:12">
      <c r="A46" s="3" t="s">
        <v>53</v>
      </c>
      <c r="B46" s="400">
        <v>4200</v>
      </c>
      <c r="C46" s="398">
        <v>0</v>
      </c>
      <c r="D46" s="398">
        <v>0</v>
      </c>
      <c r="E46" s="398">
        <v>23920</v>
      </c>
      <c r="F46" s="398">
        <v>21040</v>
      </c>
      <c r="G46" s="398">
        <v>47080</v>
      </c>
      <c r="H46" s="398">
        <v>0</v>
      </c>
      <c r="I46" s="398">
        <v>120578</v>
      </c>
      <c r="J46" s="398">
        <v>46665</v>
      </c>
      <c r="K46" s="399">
        <v>211357</v>
      </c>
      <c r="L46" s="112">
        <f t="shared" si="4"/>
        <v>474840</v>
      </c>
    </row>
    <row r="47" spans="1:12" ht="18.5" thickBot="1">
      <c r="A47" s="115" t="s">
        <v>54</v>
      </c>
      <c r="B47" s="401">
        <v>0</v>
      </c>
      <c r="C47" s="37">
        <v>7167358</v>
      </c>
      <c r="D47" s="402">
        <v>0</v>
      </c>
      <c r="E47" s="403">
        <v>0</v>
      </c>
      <c r="F47" s="403">
        <v>0</v>
      </c>
      <c r="G47" s="403">
        <v>0</v>
      </c>
      <c r="H47" s="403">
        <v>0</v>
      </c>
      <c r="I47" s="403">
        <v>0</v>
      </c>
      <c r="J47" s="403">
        <v>0</v>
      </c>
      <c r="K47" s="404">
        <v>0</v>
      </c>
      <c r="L47" s="113">
        <f t="shared" si="4"/>
        <v>7167358</v>
      </c>
    </row>
    <row r="48" spans="1:12" ht="19" thickTop="1" thickBot="1">
      <c r="A48" s="130" t="s">
        <v>43</v>
      </c>
      <c r="B48" s="131">
        <f>SUM(B37:B47)</f>
        <v>147345</v>
      </c>
      <c r="C48" s="133">
        <f t="shared" ref="C48:K48" si="5">SUM(C37:C47)</f>
        <v>7768738</v>
      </c>
      <c r="D48" s="133">
        <f t="shared" si="5"/>
        <v>0</v>
      </c>
      <c r="E48" s="133">
        <f t="shared" si="5"/>
        <v>5253226</v>
      </c>
      <c r="F48" s="133">
        <f t="shared" si="5"/>
        <v>125015</v>
      </c>
      <c r="G48" s="133">
        <f t="shared" si="5"/>
        <v>2236089</v>
      </c>
      <c r="H48" s="133">
        <f t="shared" si="5"/>
        <v>414766</v>
      </c>
      <c r="I48" s="133">
        <f t="shared" si="5"/>
        <v>1811601</v>
      </c>
      <c r="J48" s="133">
        <f t="shared" si="5"/>
        <v>5858055</v>
      </c>
      <c r="K48" s="168">
        <f t="shared" si="5"/>
        <v>2923172</v>
      </c>
      <c r="L48" s="114">
        <f t="shared" si="4"/>
        <v>26538007</v>
      </c>
    </row>
  </sheetData>
  <sheetProtection algorithmName="SHA-512" hashValue="19rf9TAYZIImrmUKgyCIIy6FGB3SL9wnSVs7D4xa7DfBamAVsn4I3FEWDDytkxrFbMEDrtncdFYVmw8Uu0Qt3A==" saltValue="ngE2HYVDbPpU4oerS2WtLw==" spinCount="100000" sheet="1" objects="1" scenarios="1"/>
  <phoneticPr fontId="1"/>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9F76-D6EE-4432-8773-EEED39804BB0}">
  <dimension ref="A1:L34"/>
  <sheetViews>
    <sheetView zoomScale="87" workbookViewId="0">
      <selection activeCell="E10" sqref="E10"/>
    </sheetView>
  </sheetViews>
  <sheetFormatPr defaultColWidth="8.83203125" defaultRowHeight="18"/>
  <cols>
    <col min="1" max="1" width="33.5" bestFit="1" customWidth="1"/>
    <col min="2" max="5" width="14.5" customWidth="1"/>
    <col min="6" max="6" width="14.33203125" customWidth="1"/>
    <col min="7" max="12" width="14.5" customWidth="1"/>
  </cols>
  <sheetData>
    <row r="1" spans="1:12" ht="18.5" thickBot="1">
      <c r="A1" s="1" t="s">
        <v>8</v>
      </c>
    </row>
    <row r="2" spans="1:12" ht="36.5" thickBot="1">
      <c r="A2" s="6" t="s">
        <v>16</v>
      </c>
      <c r="B2" s="7" t="s">
        <v>17</v>
      </c>
      <c r="C2" s="8" t="s">
        <v>18</v>
      </c>
      <c r="D2" s="8" t="s">
        <v>19</v>
      </c>
      <c r="E2" s="8" t="s">
        <v>20</v>
      </c>
      <c r="F2" s="8" t="s">
        <v>21</v>
      </c>
      <c r="G2" s="8" t="s">
        <v>22</v>
      </c>
      <c r="H2" s="8" t="s">
        <v>23</v>
      </c>
      <c r="I2" s="9" t="s">
        <v>24</v>
      </c>
      <c r="J2" s="8" t="s">
        <v>25</v>
      </c>
      <c r="K2" s="87" t="s">
        <v>26</v>
      </c>
      <c r="L2" s="6" t="s">
        <v>27</v>
      </c>
    </row>
    <row r="3" spans="1:12">
      <c r="A3" s="13" t="s">
        <v>55</v>
      </c>
      <c r="B3" s="103">
        <v>0</v>
      </c>
      <c r="C3" s="103">
        <v>6671141</v>
      </c>
      <c r="D3" s="103">
        <v>0</v>
      </c>
      <c r="E3" s="103">
        <v>0</v>
      </c>
      <c r="F3" s="103">
        <v>0</v>
      </c>
      <c r="G3" s="103">
        <v>0</v>
      </c>
      <c r="H3" s="103">
        <v>0</v>
      </c>
      <c r="I3" s="103">
        <v>0</v>
      </c>
      <c r="J3" s="103">
        <v>0</v>
      </c>
      <c r="K3" s="117">
        <v>0</v>
      </c>
      <c r="L3" s="112">
        <f t="shared" ref="L3:L17" si="0">SUM(B3:K3)</f>
        <v>6671141</v>
      </c>
    </row>
    <row r="4" spans="1:12">
      <c r="A4" s="11" t="s">
        <v>29</v>
      </c>
      <c r="B4" s="103">
        <v>0</v>
      </c>
      <c r="C4" s="103">
        <v>16794</v>
      </c>
      <c r="D4" s="103">
        <v>0</v>
      </c>
      <c r="E4" s="103">
        <v>0</v>
      </c>
      <c r="F4" s="103">
        <v>3540</v>
      </c>
      <c r="G4" s="103">
        <v>0</v>
      </c>
      <c r="H4" s="103">
        <v>0</v>
      </c>
      <c r="I4" s="103">
        <v>0</v>
      </c>
      <c r="J4" s="103">
        <v>0</v>
      </c>
      <c r="K4" s="117">
        <v>0</v>
      </c>
      <c r="L4" s="112">
        <f t="shared" si="0"/>
        <v>20334</v>
      </c>
    </row>
    <row r="5" spans="1:12">
      <c r="A5" s="11" t="s">
        <v>30</v>
      </c>
      <c r="B5" s="103">
        <v>0</v>
      </c>
      <c r="C5" s="103">
        <v>5126781</v>
      </c>
      <c r="D5" s="103">
        <v>0</v>
      </c>
      <c r="E5" s="103">
        <v>0</v>
      </c>
      <c r="F5" s="103">
        <v>0</v>
      </c>
      <c r="G5" s="103">
        <v>0</v>
      </c>
      <c r="H5" s="103">
        <v>0</v>
      </c>
      <c r="I5" s="103">
        <v>0</v>
      </c>
      <c r="J5" s="103">
        <v>0</v>
      </c>
      <c r="K5" s="117">
        <v>0</v>
      </c>
      <c r="L5" s="112">
        <f t="shared" si="0"/>
        <v>5126781</v>
      </c>
    </row>
    <row r="6" spans="1:12">
      <c r="A6" s="11" t="s">
        <v>31</v>
      </c>
      <c r="B6" s="103">
        <v>0</v>
      </c>
      <c r="C6" s="103">
        <v>0</v>
      </c>
      <c r="D6" s="103">
        <v>0</v>
      </c>
      <c r="E6" s="103">
        <v>0</v>
      </c>
      <c r="F6" s="103">
        <v>983000</v>
      </c>
      <c r="G6" s="103">
        <v>0</v>
      </c>
      <c r="H6" s="103">
        <v>0</v>
      </c>
      <c r="I6" s="103">
        <v>0</v>
      </c>
      <c r="J6" s="103">
        <v>0</v>
      </c>
      <c r="K6" s="117">
        <v>0</v>
      </c>
      <c r="L6" s="112">
        <f t="shared" si="0"/>
        <v>983000</v>
      </c>
    </row>
    <row r="7" spans="1:12">
      <c r="A7" s="11" t="s">
        <v>32</v>
      </c>
      <c r="B7" s="103">
        <v>0</v>
      </c>
      <c r="C7" s="103">
        <v>0</v>
      </c>
      <c r="D7" s="103">
        <v>0</v>
      </c>
      <c r="E7" s="103">
        <v>0</v>
      </c>
      <c r="F7" s="103">
        <v>3745227</v>
      </c>
      <c r="G7" s="103">
        <v>0</v>
      </c>
      <c r="H7" s="103">
        <v>0</v>
      </c>
      <c r="I7" s="103">
        <v>0</v>
      </c>
      <c r="J7" s="103">
        <v>0</v>
      </c>
      <c r="K7" s="117">
        <v>0</v>
      </c>
      <c r="L7" s="112">
        <f t="shared" si="0"/>
        <v>3745227</v>
      </c>
    </row>
    <row r="8" spans="1:12">
      <c r="A8" s="11" t="s">
        <v>33</v>
      </c>
      <c r="B8" s="103">
        <v>0</v>
      </c>
      <c r="C8" s="103">
        <v>1000000</v>
      </c>
      <c r="D8" s="103">
        <v>0</v>
      </c>
      <c r="E8" s="103">
        <v>0</v>
      </c>
      <c r="F8" s="103">
        <v>0</v>
      </c>
      <c r="G8" s="103">
        <v>0</v>
      </c>
      <c r="H8" s="103">
        <v>0</v>
      </c>
      <c r="I8" s="103">
        <v>0</v>
      </c>
      <c r="J8" s="103">
        <v>0</v>
      </c>
      <c r="K8" s="117">
        <v>0</v>
      </c>
      <c r="L8" s="112">
        <f t="shared" si="0"/>
        <v>1000000</v>
      </c>
    </row>
    <row r="9" spans="1:12">
      <c r="A9" s="11" t="s">
        <v>56</v>
      </c>
      <c r="B9" s="103">
        <v>0</v>
      </c>
      <c r="C9" s="103">
        <v>100000</v>
      </c>
      <c r="D9" s="103">
        <v>0</v>
      </c>
      <c r="E9" s="103">
        <v>0</v>
      </c>
      <c r="F9" s="103">
        <v>0</v>
      </c>
      <c r="G9" s="103">
        <v>0</v>
      </c>
      <c r="H9" s="103">
        <v>0</v>
      </c>
      <c r="I9" s="103">
        <v>0</v>
      </c>
      <c r="J9" s="103">
        <v>0</v>
      </c>
      <c r="K9" s="117">
        <v>0</v>
      </c>
      <c r="L9" s="112">
        <f t="shared" si="0"/>
        <v>100000</v>
      </c>
    </row>
    <row r="10" spans="1:12">
      <c r="A10" s="11" t="s">
        <v>35</v>
      </c>
      <c r="B10" s="103">
        <v>0</v>
      </c>
      <c r="C10" s="103">
        <v>0</v>
      </c>
      <c r="D10" s="103">
        <v>0</v>
      </c>
      <c r="E10" s="103">
        <v>2647900</v>
      </c>
      <c r="F10" s="103">
        <v>0</v>
      </c>
      <c r="G10" s="103">
        <v>0</v>
      </c>
      <c r="H10" s="103">
        <v>0</v>
      </c>
      <c r="I10" s="103">
        <v>0</v>
      </c>
      <c r="J10" s="103">
        <v>0</v>
      </c>
      <c r="K10" s="117">
        <v>0</v>
      </c>
      <c r="L10" s="112">
        <f t="shared" si="0"/>
        <v>2647900</v>
      </c>
    </row>
    <row r="11" spans="1:12">
      <c r="A11" s="11" t="s">
        <v>57</v>
      </c>
      <c r="B11" s="103">
        <v>0</v>
      </c>
      <c r="C11" s="103">
        <v>0</v>
      </c>
      <c r="D11" s="103">
        <v>0</v>
      </c>
      <c r="E11" s="103">
        <v>655400</v>
      </c>
      <c r="F11" s="103">
        <v>0</v>
      </c>
      <c r="G11" s="103">
        <v>0</v>
      </c>
      <c r="H11" s="103">
        <v>0</v>
      </c>
      <c r="I11" s="103">
        <v>0</v>
      </c>
      <c r="J11" s="103">
        <v>0</v>
      </c>
      <c r="K11" s="117">
        <v>0</v>
      </c>
      <c r="L11" s="112">
        <f t="shared" si="0"/>
        <v>655400</v>
      </c>
    </row>
    <row r="12" spans="1:12">
      <c r="A12" s="11" t="s">
        <v>37</v>
      </c>
      <c r="B12" s="103">
        <v>0</v>
      </c>
      <c r="C12" s="103">
        <v>0</v>
      </c>
      <c r="D12" s="103">
        <v>0</v>
      </c>
      <c r="E12" s="103">
        <v>0</v>
      </c>
      <c r="F12" s="103">
        <v>0</v>
      </c>
      <c r="G12" s="103">
        <v>1336000</v>
      </c>
      <c r="H12" s="103">
        <v>0</v>
      </c>
      <c r="I12" s="103">
        <v>0</v>
      </c>
      <c r="J12" s="103">
        <v>0</v>
      </c>
      <c r="K12" s="117">
        <v>0</v>
      </c>
      <c r="L12" s="112">
        <f t="shared" si="0"/>
        <v>1336000</v>
      </c>
    </row>
    <row r="13" spans="1:12">
      <c r="A13" s="11" t="s">
        <v>58</v>
      </c>
      <c r="B13" s="103">
        <v>0</v>
      </c>
      <c r="C13" s="103">
        <v>0</v>
      </c>
      <c r="D13" s="103">
        <v>0</v>
      </c>
      <c r="E13" s="103">
        <v>0</v>
      </c>
      <c r="F13" s="103">
        <v>0</v>
      </c>
      <c r="G13" s="103">
        <v>0</v>
      </c>
      <c r="H13" s="103">
        <v>0</v>
      </c>
      <c r="I13" s="103">
        <v>0</v>
      </c>
      <c r="J13" s="103">
        <v>0</v>
      </c>
      <c r="K13" s="117">
        <v>418094</v>
      </c>
      <c r="L13" s="112">
        <f t="shared" si="0"/>
        <v>418094</v>
      </c>
    </row>
    <row r="14" spans="1:12">
      <c r="A14" s="11" t="s">
        <v>59</v>
      </c>
      <c r="B14" s="103">
        <v>0</v>
      </c>
      <c r="C14" s="103">
        <v>0</v>
      </c>
      <c r="D14" s="103">
        <v>0</v>
      </c>
      <c r="E14" s="103">
        <v>0</v>
      </c>
      <c r="F14" s="103">
        <v>0</v>
      </c>
      <c r="G14" s="103">
        <v>0</v>
      </c>
      <c r="H14" s="103">
        <v>0</v>
      </c>
      <c r="I14" s="103">
        <v>0</v>
      </c>
      <c r="J14" s="103">
        <v>0</v>
      </c>
      <c r="K14" s="117">
        <v>183400</v>
      </c>
      <c r="L14" s="112">
        <f t="shared" si="0"/>
        <v>183400</v>
      </c>
    </row>
    <row r="15" spans="1:12">
      <c r="A15" s="11" t="s">
        <v>40</v>
      </c>
      <c r="B15" s="103">
        <v>0</v>
      </c>
      <c r="C15" s="103">
        <v>0</v>
      </c>
      <c r="D15" s="103">
        <v>0</v>
      </c>
      <c r="E15" s="103">
        <v>0</v>
      </c>
      <c r="F15" s="103">
        <v>0</v>
      </c>
      <c r="G15" s="103">
        <v>0</v>
      </c>
      <c r="H15" s="103">
        <v>0</v>
      </c>
      <c r="I15" s="103">
        <v>0</v>
      </c>
      <c r="J15" s="103">
        <v>282000</v>
      </c>
      <c r="K15" s="117">
        <v>0</v>
      </c>
      <c r="L15" s="112">
        <f t="shared" si="0"/>
        <v>282000</v>
      </c>
    </row>
    <row r="16" spans="1:12">
      <c r="A16" s="11" t="s">
        <v>41</v>
      </c>
      <c r="B16" s="103">
        <v>0</v>
      </c>
      <c r="C16" s="103">
        <v>0</v>
      </c>
      <c r="D16" s="103">
        <v>0</v>
      </c>
      <c r="E16" s="103">
        <v>0</v>
      </c>
      <c r="F16" s="103">
        <v>0</v>
      </c>
      <c r="G16" s="103">
        <v>0</v>
      </c>
      <c r="H16" s="103">
        <v>0</v>
      </c>
      <c r="I16" s="103">
        <v>0</v>
      </c>
      <c r="J16" s="103">
        <v>0</v>
      </c>
      <c r="K16" s="117">
        <v>145000</v>
      </c>
      <c r="L16" s="112">
        <f t="shared" si="0"/>
        <v>145000</v>
      </c>
    </row>
    <row r="17" spans="1:12" ht="18.5" thickBot="1">
      <c r="A17" s="16" t="s">
        <v>42</v>
      </c>
      <c r="B17" s="96">
        <v>0</v>
      </c>
      <c r="C17" s="96">
        <v>0</v>
      </c>
      <c r="D17" s="96">
        <v>0</v>
      </c>
      <c r="E17" s="116">
        <v>0</v>
      </c>
      <c r="F17" s="85">
        <v>199041</v>
      </c>
      <c r="G17" s="96">
        <v>0</v>
      </c>
      <c r="H17" s="96">
        <v>0</v>
      </c>
      <c r="I17" s="96">
        <v>0</v>
      </c>
      <c r="J17" s="96">
        <v>0</v>
      </c>
      <c r="K17" s="116">
        <v>191000</v>
      </c>
      <c r="L17" s="113">
        <f t="shared" si="0"/>
        <v>390041</v>
      </c>
    </row>
    <row r="18" spans="1:12" ht="19" thickTop="1" thickBot="1">
      <c r="A18" s="15" t="s">
        <v>60</v>
      </c>
      <c r="B18" s="90">
        <f t="shared" ref="B18:L18" si="1">SUM(B3:B17)</f>
        <v>0</v>
      </c>
      <c r="C18" s="90">
        <f t="shared" si="1"/>
        <v>12914716</v>
      </c>
      <c r="D18" s="90">
        <f t="shared" si="1"/>
        <v>0</v>
      </c>
      <c r="E18" s="123">
        <f t="shared" si="1"/>
        <v>3303300</v>
      </c>
      <c r="F18" s="102">
        <f t="shared" si="1"/>
        <v>4930808</v>
      </c>
      <c r="G18" s="90">
        <f t="shared" si="1"/>
        <v>1336000</v>
      </c>
      <c r="H18" s="90">
        <f t="shared" si="1"/>
        <v>0</v>
      </c>
      <c r="I18" s="90">
        <f t="shared" si="1"/>
        <v>0</v>
      </c>
      <c r="J18" s="90">
        <f t="shared" si="1"/>
        <v>282000</v>
      </c>
      <c r="K18" s="123">
        <f t="shared" si="1"/>
        <v>937494</v>
      </c>
      <c r="L18" s="114">
        <f t="shared" si="1"/>
        <v>23704318</v>
      </c>
    </row>
    <row r="20" spans="1:12" ht="18.5" thickBot="1">
      <c r="A20" s="1" t="s">
        <v>9</v>
      </c>
    </row>
    <row r="21" spans="1:12" ht="36.5" thickBot="1">
      <c r="A21" s="6" t="s">
        <v>16</v>
      </c>
      <c r="B21" s="7" t="s">
        <v>17</v>
      </c>
      <c r="C21" s="8" t="s">
        <v>18</v>
      </c>
      <c r="D21" s="8" t="s">
        <v>19</v>
      </c>
      <c r="E21" s="8" t="s">
        <v>20</v>
      </c>
      <c r="F21" s="8" t="s">
        <v>21</v>
      </c>
      <c r="G21" s="8" t="s">
        <v>22</v>
      </c>
      <c r="H21" s="8" t="s">
        <v>23</v>
      </c>
      <c r="I21" s="9" t="s">
        <v>24</v>
      </c>
      <c r="J21" s="8" t="s">
        <v>25</v>
      </c>
      <c r="K21" s="87" t="s">
        <v>26</v>
      </c>
      <c r="L21" s="6" t="s">
        <v>27</v>
      </c>
    </row>
    <row r="22" spans="1:12">
      <c r="A22" s="13" t="s">
        <v>61</v>
      </c>
      <c r="B22" s="104">
        <v>59670</v>
      </c>
      <c r="C22" s="105">
        <v>48910</v>
      </c>
      <c r="D22" s="106">
        <v>0</v>
      </c>
      <c r="E22" s="107" t="s">
        <v>62</v>
      </c>
      <c r="F22" s="105">
        <v>9400</v>
      </c>
      <c r="G22" s="105">
        <v>1639868</v>
      </c>
      <c r="H22" s="105">
        <v>8123</v>
      </c>
      <c r="I22" s="105">
        <v>137601</v>
      </c>
      <c r="J22" s="105">
        <v>7187</v>
      </c>
      <c r="K22" s="108">
        <v>83195</v>
      </c>
      <c r="L22" s="112">
        <f t="shared" ref="L22:L34" si="2">SUM(B22:K22)</f>
        <v>1993954</v>
      </c>
    </row>
    <row r="23" spans="1:12">
      <c r="A23" s="11" t="s">
        <v>45</v>
      </c>
      <c r="B23" s="95">
        <v>0</v>
      </c>
      <c r="C23" s="33" t="s">
        <v>62</v>
      </c>
      <c r="D23" s="97">
        <v>0</v>
      </c>
      <c r="E23" s="32">
        <v>234732</v>
      </c>
      <c r="F23" s="33" t="s">
        <v>62</v>
      </c>
      <c r="G23" s="32">
        <v>17380</v>
      </c>
      <c r="H23" s="32">
        <v>14940</v>
      </c>
      <c r="I23" s="32">
        <v>91751</v>
      </c>
      <c r="J23" s="33" t="s">
        <v>62</v>
      </c>
      <c r="K23" s="109" t="s">
        <v>62</v>
      </c>
      <c r="L23" s="112">
        <f t="shared" si="2"/>
        <v>358803</v>
      </c>
    </row>
    <row r="24" spans="1:12">
      <c r="A24" s="11" t="s">
        <v>46</v>
      </c>
      <c r="B24" s="95">
        <v>0</v>
      </c>
      <c r="C24" s="33" t="s">
        <v>62</v>
      </c>
      <c r="D24" s="97">
        <v>0</v>
      </c>
      <c r="E24" s="33" t="s">
        <v>62</v>
      </c>
      <c r="F24" s="32">
        <v>2620</v>
      </c>
      <c r="G24" s="33" t="s">
        <v>62</v>
      </c>
      <c r="H24" s="33" t="s">
        <v>62</v>
      </c>
      <c r="I24" s="33" t="s">
        <v>62</v>
      </c>
      <c r="J24" s="32">
        <v>6542</v>
      </c>
      <c r="K24" s="110">
        <v>48100</v>
      </c>
      <c r="L24" s="112">
        <f t="shared" si="2"/>
        <v>57262</v>
      </c>
    </row>
    <row r="25" spans="1:12">
      <c r="A25" s="11" t="s">
        <v>47</v>
      </c>
      <c r="B25" s="95">
        <v>108912</v>
      </c>
      <c r="C25" s="33" t="s">
        <v>62</v>
      </c>
      <c r="D25" s="97">
        <v>0</v>
      </c>
      <c r="E25" s="33" t="s">
        <v>62</v>
      </c>
      <c r="F25" s="33" t="s">
        <v>62</v>
      </c>
      <c r="G25" s="32">
        <v>118400</v>
      </c>
      <c r="H25" s="33" t="s">
        <v>62</v>
      </c>
      <c r="I25" s="32">
        <v>716162</v>
      </c>
      <c r="J25" s="32">
        <v>140800</v>
      </c>
      <c r="K25" s="109" t="s">
        <v>62</v>
      </c>
      <c r="L25" s="112">
        <f t="shared" si="2"/>
        <v>1084274</v>
      </c>
    </row>
    <row r="26" spans="1:12">
      <c r="A26" s="11" t="s">
        <v>48</v>
      </c>
      <c r="B26" s="95">
        <v>0</v>
      </c>
      <c r="C26" s="33" t="s">
        <v>62</v>
      </c>
      <c r="D26" s="97">
        <v>0</v>
      </c>
      <c r="E26" s="32">
        <v>2119700</v>
      </c>
      <c r="F26" s="33" t="s">
        <v>62</v>
      </c>
      <c r="G26" s="32">
        <v>128700</v>
      </c>
      <c r="H26" s="32">
        <v>198000</v>
      </c>
      <c r="I26" s="33" t="s">
        <v>62</v>
      </c>
      <c r="J26" s="32">
        <v>5299173</v>
      </c>
      <c r="K26" s="109">
        <v>825</v>
      </c>
      <c r="L26" s="112">
        <f t="shared" si="2"/>
        <v>7746398</v>
      </c>
    </row>
    <row r="27" spans="1:12">
      <c r="A27" s="11" t="s">
        <v>49</v>
      </c>
      <c r="B27" s="95">
        <v>0</v>
      </c>
      <c r="C27" s="33" t="s">
        <v>62</v>
      </c>
      <c r="D27" s="97">
        <v>0</v>
      </c>
      <c r="E27" s="32">
        <v>3000</v>
      </c>
      <c r="F27" s="33" t="s">
        <v>62</v>
      </c>
      <c r="G27" s="32">
        <v>2592</v>
      </c>
      <c r="H27" s="33" t="s">
        <v>62</v>
      </c>
      <c r="I27" s="33" t="s">
        <v>62</v>
      </c>
      <c r="J27" s="32">
        <v>187303</v>
      </c>
      <c r="K27" s="110">
        <v>2359482</v>
      </c>
      <c r="L27" s="112">
        <f t="shared" si="2"/>
        <v>2552377</v>
      </c>
    </row>
    <row r="28" spans="1:12">
      <c r="A28" s="11" t="s">
        <v>50</v>
      </c>
      <c r="B28" s="95">
        <v>0</v>
      </c>
      <c r="C28" s="33" t="s">
        <v>62</v>
      </c>
      <c r="D28" s="97">
        <v>0</v>
      </c>
      <c r="E28" s="32">
        <v>1296544</v>
      </c>
      <c r="F28" s="33" t="s">
        <v>62</v>
      </c>
      <c r="G28" s="33" t="s">
        <v>62</v>
      </c>
      <c r="H28" s="33" t="s">
        <v>62</v>
      </c>
      <c r="I28" s="33" t="s">
        <v>62</v>
      </c>
      <c r="J28" s="33" t="s">
        <v>62</v>
      </c>
      <c r="K28" s="109" t="s">
        <v>62</v>
      </c>
      <c r="L28" s="112">
        <f t="shared" si="2"/>
        <v>1296544</v>
      </c>
    </row>
    <row r="29" spans="1:12">
      <c r="A29" s="11" t="s">
        <v>51</v>
      </c>
      <c r="B29" s="95">
        <v>0</v>
      </c>
      <c r="C29" s="32">
        <v>206579</v>
      </c>
      <c r="D29" s="97">
        <v>0</v>
      </c>
      <c r="E29" s="33" t="s">
        <v>62</v>
      </c>
      <c r="F29" s="33" t="s">
        <v>62</v>
      </c>
      <c r="G29" s="33" t="s">
        <v>62</v>
      </c>
      <c r="H29" s="33" t="s">
        <v>62</v>
      </c>
      <c r="I29" s="33" t="s">
        <v>62</v>
      </c>
      <c r="J29" s="33" t="s">
        <v>62</v>
      </c>
      <c r="K29" s="109" t="s">
        <v>62</v>
      </c>
      <c r="L29" s="112">
        <f t="shared" si="2"/>
        <v>206579</v>
      </c>
    </row>
    <row r="30" spans="1:12">
      <c r="A30" s="14" t="s">
        <v>63</v>
      </c>
      <c r="B30" s="28">
        <v>2651</v>
      </c>
      <c r="C30" s="32">
        <v>15180</v>
      </c>
      <c r="D30" s="97">
        <v>0</v>
      </c>
      <c r="E30" s="32">
        <v>2200</v>
      </c>
      <c r="F30" s="32">
        <v>211538</v>
      </c>
      <c r="G30" s="32">
        <v>2640</v>
      </c>
      <c r="H30" s="33">
        <v>550</v>
      </c>
      <c r="I30" s="32">
        <v>1100</v>
      </c>
      <c r="J30" s="32">
        <v>10450</v>
      </c>
      <c r="K30" s="110">
        <v>1650</v>
      </c>
      <c r="L30" s="112">
        <f t="shared" si="2"/>
        <v>247959</v>
      </c>
    </row>
    <row r="31" spans="1:12">
      <c r="A31" s="11" t="s">
        <v>53</v>
      </c>
      <c r="B31" s="93">
        <v>3393</v>
      </c>
      <c r="C31" s="97">
        <v>0</v>
      </c>
      <c r="D31" s="99">
        <v>0</v>
      </c>
      <c r="E31" s="32">
        <v>23470</v>
      </c>
      <c r="F31" s="26">
        <v>30470</v>
      </c>
      <c r="G31" s="32">
        <v>41190</v>
      </c>
      <c r="H31" s="33">
        <v>220</v>
      </c>
      <c r="I31" s="32">
        <v>51929</v>
      </c>
      <c r="J31" s="32">
        <v>46365</v>
      </c>
      <c r="K31" s="110">
        <v>94954</v>
      </c>
      <c r="L31" s="112">
        <f t="shared" si="2"/>
        <v>291991</v>
      </c>
    </row>
    <row r="32" spans="1:12">
      <c r="A32" s="11" t="s">
        <v>64</v>
      </c>
      <c r="B32" s="166">
        <v>0</v>
      </c>
      <c r="C32" s="166">
        <v>0</v>
      </c>
      <c r="D32" s="166">
        <v>0</v>
      </c>
      <c r="E32" s="166">
        <v>4460</v>
      </c>
      <c r="F32" s="166">
        <v>0</v>
      </c>
      <c r="G32" s="166">
        <v>0</v>
      </c>
      <c r="H32" s="166">
        <v>0</v>
      </c>
      <c r="I32" s="166">
        <v>0</v>
      </c>
      <c r="J32" s="99">
        <v>0</v>
      </c>
      <c r="K32" s="167">
        <v>0</v>
      </c>
      <c r="L32" s="118">
        <f t="shared" si="2"/>
        <v>4460</v>
      </c>
    </row>
    <row r="33" spans="1:12" ht="18.5" thickBot="1">
      <c r="A33" s="94" t="s">
        <v>65</v>
      </c>
      <c r="B33" s="96">
        <v>0</v>
      </c>
      <c r="C33" s="98">
        <v>7863717</v>
      </c>
      <c r="D33" s="100">
        <v>0</v>
      </c>
      <c r="E33" s="96">
        <v>0</v>
      </c>
      <c r="F33" s="85">
        <v>0</v>
      </c>
      <c r="G33" s="85">
        <v>0</v>
      </c>
      <c r="H33" s="85">
        <v>0</v>
      </c>
      <c r="I33" s="85">
        <v>0</v>
      </c>
      <c r="J33" s="85">
        <v>0</v>
      </c>
      <c r="K33" s="89">
        <v>0</v>
      </c>
      <c r="L33" s="113">
        <f t="shared" si="2"/>
        <v>7863717</v>
      </c>
    </row>
    <row r="34" spans="1:12" ht="19" thickTop="1" thickBot="1">
      <c r="A34" s="15" t="s">
        <v>66</v>
      </c>
      <c r="B34" s="90">
        <f t="shared" ref="B34:K34" si="3">SUM(B22:B33)</f>
        <v>174626</v>
      </c>
      <c r="C34" s="101">
        <f t="shared" si="3"/>
        <v>8134386</v>
      </c>
      <c r="D34" s="102">
        <f t="shared" si="3"/>
        <v>0</v>
      </c>
      <c r="E34" s="102">
        <f t="shared" si="3"/>
        <v>3684106</v>
      </c>
      <c r="F34" s="101">
        <f t="shared" si="3"/>
        <v>254028</v>
      </c>
      <c r="G34" s="101">
        <f t="shared" si="3"/>
        <v>1950770</v>
      </c>
      <c r="H34" s="101">
        <f t="shared" si="3"/>
        <v>221833</v>
      </c>
      <c r="I34" s="101">
        <f t="shared" si="3"/>
        <v>998543</v>
      </c>
      <c r="J34" s="101">
        <f t="shared" si="3"/>
        <v>5697820</v>
      </c>
      <c r="K34" s="111">
        <f t="shared" si="3"/>
        <v>2588206</v>
      </c>
      <c r="L34" s="114">
        <f t="shared" si="2"/>
        <v>23704318</v>
      </c>
    </row>
  </sheetData>
  <sheetProtection algorithmName="SHA-512" hashValue="NecWAy5FFyxtlcOKSENYjUUSO6s9nTIs29gQqI36daFKoOu14rVaUzj6rSEmiDUs6tmyiAlZ7Nxgk5rk7uOSaA==" saltValue="hsRV4XWJCbHEKeNkNBaeYQ==" spinCount="100000" sheet="1" objects="1" scenarios="1" selectLockedCells="1" selectUnlockedCells="1"/>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72853-0243-4AA2-A101-77321A3DC18C}">
  <dimension ref="A1:D57"/>
  <sheetViews>
    <sheetView workbookViewId="0">
      <selection activeCell="A35" sqref="A35"/>
    </sheetView>
  </sheetViews>
  <sheetFormatPr defaultColWidth="8.83203125" defaultRowHeight="18"/>
  <cols>
    <col min="1" max="1" width="33.5" bestFit="1" customWidth="1"/>
    <col min="2" max="3" width="12.5" bestFit="1" customWidth="1"/>
    <col min="4" max="4" width="45" customWidth="1"/>
  </cols>
  <sheetData>
    <row r="1" spans="1:4" ht="18.5" thickBot="1">
      <c r="A1" s="1" t="s">
        <v>11</v>
      </c>
    </row>
    <row r="2" spans="1:4" ht="18.5" thickBot="1">
      <c r="A2" s="23" t="s">
        <v>16</v>
      </c>
      <c r="B2" s="23" t="s">
        <v>67</v>
      </c>
      <c r="C2" s="23" t="s">
        <v>68</v>
      </c>
      <c r="D2" s="6" t="s">
        <v>69</v>
      </c>
    </row>
    <row r="3" spans="1:4">
      <c r="A3" s="92" t="s">
        <v>29</v>
      </c>
      <c r="B3" s="112">
        <f>'1.一次予算クロス集計'!L4</f>
        <v>25009</v>
      </c>
      <c r="C3" s="124">
        <v>20334</v>
      </c>
      <c r="D3" s="124">
        <f t="shared" ref="D3:D16" si="0">B3-C3</f>
        <v>4675</v>
      </c>
    </row>
    <row r="4" spans="1:4">
      <c r="A4" s="92" t="s">
        <v>30</v>
      </c>
      <c r="B4" s="112">
        <f>'1.一次予算クロス集計'!L5</f>
        <v>5020725</v>
      </c>
      <c r="C4" s="124">
        <v>5126781</v>
      </c>
      <c r="D4" s="124">
        <f t="shared" si="0"/>
        <v>-106056</v>
      </c>
    </row>
    <row r="5" spans="1:4">
      <c r="A5" s="92" t="s">
        <v>31</v>
      </c>
      <c r="B5" s="112">
        <f>'1.一次予算クロス集計'!L6</f>
        <v>1041533</v>
      </c>
      <c r="C5" s="112">
        <v>983000</v>
      </c>
      <c r="D5" s="124">
        <f t="shared" si="0"/>
        <v>58533</v>
      </c>
    </row>
    <row r="6" spans="1:4">
      <c r="A6" s="92" t="s">
        <v>32</v>
      </c>
      <c r="B6" s="112">
        <f>'1.一次予算クロス集計'!L7</f>
        <v>3036666</v>
      </c>
      <c r="C6" s="112">
        <v>3745227</v>
      </c>
      <c r="D6" s="124">
        <f t="shared" si="0"/>
        <v>-708561</v>
      </c>
    </row>
    <row r="7" spans="1:4">
      <c r="A7" s="92" t="s">
        <v>70</v>
      </c>
      <c r="B7" s="112">
        <f>'1.一次予算クロス集計'!L8</f>
        <v>1000000</v>
      </c>
      <c r="C7" s="112">
        <v>1000000</v>
      </c>
      <c r="D7" s="124">
        <f t="shared" si="0"/>
        <v>0</v>
      </c>
    </row>
    <row r="8" spans="1:4">
      <c r="A8" s="92" t="s">
        <v>56</v>
      </c>
      <c r="B8" s="112">
        <f>'1.一次予算クロス集計'!L9</f>
        <v>100000</v>
      </c>
      <c r="C8" s="112">
        <v>100000</v>
      </c>
      <c r="D8" s="124">
        <f t="shared" si="0"/>
        <v>0</v>
      </c>
    </row>
    <row r="9" spans="1:4">
      <c r="A9" s="92" t="s">
        <v>35</v>
      </c>
      <c r="B9" s="112">
        <f>'1.一次予算クロス集計'!L10</f>
        <v>5213000</v>
      </c>
      <c r="C9" s="112">
        <v>2647900</v>
      </c>
      <c r="D9" s="124">
        <f t="shared" si="0"/>
        <v>2565100</v>
      </c>
    </row>
    <row r="10" spans="1:4">
      <c r="A10" s="92" t="s">
        <v>71</v>
      </c>
      <c r="B10" s="112">
        <f>'1.一次予算クロス集計'!L11</f>
        <v>600000</v>
      </c>
      <c r="C10" s="112">
        <v>655400</v>
      </c>
      <c r="D10" s="124">
        <f t="shared" si="0"/>
        <v>-55400</v>
      </c>
    </row>
    <row r="11" spans="1:4">
      <c r="A11" s="92" t="s">
        <v>37</v>
      </c>
      <c r="B11" s="112">
        <f>'1.一次予算クロス集計'!L12</f>
        <v>1450000</v>
      </c>
      <c r="C11" s="112">
        <v>1336000</v>
      </c>
      <c r="D11" s="124">
        <f t="shared" si="0"/>
        <v>114000</v>
      </c>
    </row>
    <row r="12" spans="1:4">
      <c r="A12" s="92" t="s">
        <v>58</v>
      </c>
      <c r="B12" s="112">
        <f>'1.一次予算クロス集計'!L13</f>
        <v>593500</v>
      </c>
      <c r="C12" s="112">
        <v>418094</v>
      </c>
      <c r="D12" s="124">
        <f t="shared" si="0"/>
        <v>175406</v>
      </c>
    </row>
    <row r="13" spans="1:4">
      <c r="A13" s="92" t="s">
        <v>39</v>
      </c>
      <c r="B13" s="112">
        <f>'1.一次予算クロス集計'!L14</f>
        <v>140000</v>
      </c>
      <c r="C13" s="112">
        <v>183400</v>
      </c>
      <c r="D13" s="124">
        <f t="shared" si="0"/>
        <v>-43400</v>
      </c>
    </row>
    <row r="14" spans="1:4">
      <c r="A14" s="92" t="s">
        <v>40</v>
      </c>
      <c r="B14" s="112">
        <f>'1.一次予算クロス集計'!L15</f>
        <v>360000</v>
      </c>
      <c r="C14" s="112">
        <v>282000</v>
      </c>
      <c r="D14" s="124">
        <f t="shared" si="0"/>
        <v>78000</v>
      </c>
    </row>
    <row r="15" spans="1:4">
      <c r="A15" s="127" t="s">
        <v>41</v>
      </c>
      <c r="B15" s="112">
        <f>'1.一次予算クロス集計'!L16</f>
        <v>93857</v>
      </c>
      <c r="C15" s="118">
        <v>145000</v>
      </c>
      <c r="D15" s="189">
        <f t="shared" si="0"/>
        <v>-51143</v>
      </c>
    </row>
    <row r="16" spans="1:4" ht="18.5" thickBot="1">
      <c r="A16" s="12" t="s">
        <v>42</v>
      </c>
      <c r="B16" s="141">
        <v>0</v>
      </c>
      <c r="C16" s="128">
        <v>390041</v>
      </c>
      <c r="D16" s="124">
        <f t="shared" si="0"/>
        <v>-390041</v>
      </c>
    </row>
    <row r="17" spans="1:4" ht="18.5" thickBot="1"/>
    <row r="18" spans="1:4" ht="18.5" thickBot="1">
      <c r="A18" s="410" t="s">
        <v>72</v>
      </c>
      <c r="B18" s="411"/>
      <c r="C18" s="411"/>
      <c r="D18" s="412"/>
    </row>
    <row r="19" spans="1:4">
      <c r="A19" s="22" t="s">
        <v>29</v>
      </c>
      <c r="B19" s="17" t="s">
        <v>73</v>
      </c>
      <c r="C19" s="413" t="s">
        <v>74</v>
      </c>
      <c r="D19" s="414"/>
    </row>
    <row r="20" spans="1:4">
      <c r="A20" s="11" t="s">
        <v>30</v>
      </c>
      <c r="B20" s="18" t="s">
        <v>75</v>
      </c>
      <c r="C20" s="408" t="s">
        <v>76</v>
      </c>
      <c r="D20" s="409"/>
    </row>
    <row r="21" spans="1:4">
      <c r="A21" s="11" t="s">
        <v>31</v>
      </c>
      <c r="B21" s="18" t="s">
        <v>73</v>
      </c>
      <c r="C21" s="408" t="s">
        <v>77</v>
      </c>
      <c r="D21" s="409"/>
    </row>
    <row r="22" spans="1:4">
      <c r="A22" s="11" t="s">
        <v>32</v>
      </c>
      <c r="B22" s="18" t="s">
        <v>75</v>
      </c>
      <c r="C22" s="408" t="s">
        <v>78</v>
      </c>
      <c r="D22" s="409"/>
    </row>
    <row r="23" spans="1:4">
      <c r="A23" s="11" t="s">
        <v>70</v>
      </c>
      <c r="B23" s="18" t="s">
        <v>79</v>
      </c>
      <c r="C23" s="408" t="s">
        <v>80</v>
      </c>
      <c r="D23" s="409"/>
    </row>
    <row r="24" spans="1:4">
      <c r="A24" s="11" t="s">
        <v>56</v>
      </c>
      <c r="B24" s="18" t="s">
        <v>79</v>
      </c>
      <c r="C24" s="408" t="s">
        <v>80</v>
      </c>
      <c r="D24" s="409"/>
    </row>
    <row r="25" spans="1:4">
      <c r="A25" s="11" t="s">
        <v>35</v>
      </c>
      <c r="B25" s="18" t="s">
        <v>73</v>
      </c>
      <c r="C25" s="408" t="s">
        <v>81</v>
      </c>
      <c r="D25" s="409"/>
    </row>
    <row r="26" spans="1:4">
      <c r="A26" s="11" t="s">
        <v>71</v>
      </c>
      <c r="B26" s="18" t="s">
        <v>75</v>
      </c>
      <c r="C26" s="408" t="s">
        <v>82</v>
      </c>
      <c r="D26" s="409"/>
    </row>
    <row r="27" spans="1:4">
      <c r="A27" s="11" t="s">
        <v>37</v>
      </c>
      <c r="B27" s="18" t="s">
        <v>73</v>
      </c>
      <c r="C27" s="408" t="s">
        <v>83</v>
      </c>
      <c r="D27" s="409"/>
    </row>
    <row r="28" spans="1:4">
      <c r="A28" s="11" t="s">
        <v>84</v>
      </c>
      <c r="B28" s="18" t="s">
        <v>73</v>
      </c>
      <c r="C28" s="408" t="s">
        <v>85</v>
      </c>
      <c r="D28" s="409"/>
    </row>
    <row r="29" spans="1:4">
      <c r="A29" s="11" t="s">
        <v>39</v>
      </c>
      <c r="B29" s="18" t="s">
        <v>75</v>
      </c>
      <c r="C29" s="408" t="s">
        <v>86</v>
      </c>
      <c r="D29" s="409"/>
    </row>
    <row r="30" spans="1:4">
      <c r="A30" s="14" t="s">
        <v>40</v>
      </c>
      <c r="B30" s="44" t="s">
        <v>73</v>
      </c>
      <c r="C30" s="422" t="s">
        <v>867</v>
      </c>
      <c r="D30" s="423"/>
    </row>
    <row r="31" spans="1:4">
      <c r="A31" s="14" t="s">
        <v>41</v>
      </c>
      <c r="B31" s="44" t="s">
        <v>75</v>
      </c>
      <c r="C31" s="422" t="s">
        <v>87</v>
      </c>
      <c r="D31" s="423"/>
    </row>
    <row r="32" spans="1:4" ht="18.5" thickBot="1">
      <c r="A32" s="12" t="s">
        <v>42</v>
      </c>
      <c r="B32" s="19" t="s">
        <v>75</v>
      </c>
      <c r="C32" s="415" t="s">
        <v>88</v>
      </c>
      <c r="D32" s="416"/>
    </row>
    <row r="34" spans="1:4" ht="18.5" thickBot="1">
      <c r="A34" s="1" t="s">
        <v>12</v>
      </c>
    </row>
    <row r="35" spans="1:4" ht="18.5" thickBot="1">
      <c r="A35" s="23" t="s">
        <v>16</v>
      </c>
      <c r="B35" s="120" t="s">
        <v>67</v>
      </c>
      <c r="C35" s="120" t="s">
        <v>68</v>
      </c>
      <c r="D35" s="30" t="s">
        <v>69</v>
      </c>
    </row>
    <row r="36" spans="1:4">
      <c r="A36" s="91" t="s">
        <v>61</v>
      </c>
      <c r="B36" s="121">
        <f>'1.一次予算クロス集計'!L22</f>
        <v>2579428</v>
      </c>
      <c r="C36" s="121">
        <v>1993954</v>
      </c>
      <c r="D36" s="395">
        <f t="shared" ref="D36:D45" si="1">B36-C36</f>
        <v>585474</v>
      </c>
    </row>
    <row r="37" spans="1:4">
      <c r="A37" s="92" t="s">
        <v>45</v>
      </c>
      <c r="B37" s="112">
        <f>'1.一次予算クロス集計'!L23</f>
        <v>747090</v>
      </c>
      <c r="C37" s="112">
        <v>358803</v>
      </c>
      <c r="D37" s="42">
        <f t="shared" si="1"/>
        <v>388287</v>
      </c>
    </row>
    <row r="38" spans="1:4">
      <c r="A38" s="92" t="s">
        <v>46</v>
      </c>
      <c r="B38" s="112">
        <f>'1.一次予算クロス集計'!L24</f>
        <v>198780</v>
      </c>
      <c r="C38" s="112">
        <v>57262</v>
      </c>
      <c r="D38" s="42">
        <f t="shared" si="1"/>
        <v>141518</v>
      </c>
    </row>
    <row r="39" spans="1:4">
      <c r="A39" s="92" t="s">
        <v>47</v>
      </c>
      <c r="B39" s="112">
        <f>'1.一次予算クロス集計'!L25</f>
        <v>1968247</v>
      </c>
      <c r="C39" s="112">
        <v>1084274</v>
      </c>
      <c r="D39" s="42">
        <f t="shared" si="1"/>
        <v>883973</v>
      </c>
    </row>
    <row r="40" spans="1:4">
      <c r="A40" s="92" t="s">
        <v>89</v>
      </c>
      <c r="B40" s="112">
        <f>'1.一次予算クロス集計'!L26</f>
        <v>9601100</v>
      </c>
      <c r="C40" s="112">
        <v>7746398</v>
      </c>
      <c r="D40" s="42">
        <f t="shared" si="1"/>
        <v>1854702</v>
      </c>
    </row>
    <row r="41" spans="1:4">
      <c r="A41" s="92" t="s">
        <v>49</v>
      </c>
      <c r="B41" s="112">
        <f>'1.一次予算クロス集計'!L27</f>
        <v>1962820</v>
      </c>
      <c r="C41" s="112">
        <v>2552377</v>
      </c>
      <c r="D41" s="42">
        <f t="shared" si="1"/>
        <v>-589557</v>
      </c>
    </row>
    <row r="42" spans="1:4">
      <c r="A42" s="92" t="s">
        <v>50</v>
      </c>
      <c r="B42" s="112">
        <f>'1.一次予算クロス集計'!L28</f>
        <v>1216140</v>
      </c>
      <c r="C42" s="112">
        <v>1296544</v>
      </c>
      <c r="D42" s="42">
        <f t="shared" si="1"/>
        <v>-80404</v>
      </c>
    </row>
    <row r="43" spans="1:4">
      <c r="A43" s="92" t="s">
        <v>51</v>
      </c>
      <c r="B43" s="112">
        <f>'1.一次予算クロス集計'!L29</f>
        <v>391640</v>
      </c>
      <c r="C43" s="112">
        <v>206579</v>
      </c>
      <c r="D43" s="42">
        <f t="shared" si="1"/>
        <v>185061</v>
      </c>
    </row>
    <row r="44" spans="1:4">
      <c r="A44" s="92" t="s">
        <v>52</v>
      </c>
      <c r="B44" s="118">
        <f>'1.一次予算クロス集計'!L30</f>
        <v>230564</v>
      </c>
      <c r="C44" s="112">
        <v>247959</v>
      </c>
      <c r="D44" s="42">
        <f t="shared" si="1"/>
        <v>-17395</v>
      </c>
    </row>
    <row r="45" spans="1:4" ht="18.5" thickBot="1">
      <c r="A45" s="119" t="s">
        <v>53</v>
      </c>
      <c r="B45" s="141">
        <f>'1.一次予算クロス集計'!L31</f>
        <v>474840</v>
      </c>
      <c r="C45" s="114">
        <v>291991</v>
      </c>
      <c r="D45" s="47">
        <f t="shared" si="1"/>
        <v>182849</v>
      </c>
    </row>
    <row r="46" spans="1:4" ht="18.5" thickBot="1">
      <c r="B46" s="37"/>
    </row>
    <row r="47" spans="1:4" ht="18.5" thickBot="1">
      <c r="A47" s="417" t="s">
        <v>90</v>
      </c>
      <c r="B47" s="418"/>
      <c r="C47" s="418"/>
      <c r="D47" s="419"/>
    </row>
    <row r="48" spans="1:4">
      <c r="A48" s="13" t="s">
        <v>61</v>
      </c>
      <c r="B48" s="20" t="s">
        <v>73</v>
      </c>
      <c r="C48" s="420" t="s">
        <v>91</v>
      </c>
      <c r="D48" s="421"/>
    </row>
    <row r="49" spans="1:4">
      <c r="A49" s="11" t="s">
        <v>45</v>
      </c>
      <c r="B49" s="18" t="s">
        <v>73</v>
      </c>
      <c r="C49" s="408" t="s">
        <v>92</v>
      </c>
      <c r="D49" s="409"/>
    </row>
    <row r="50" spans="1:4">
      <c r="A50" s="11" t="s">
        <v>46</v>
      </c>
      <c r="B50" s="18" t="s">
        <v>73</v>
      </c>
      <c r="C50" s="408" t="s">
        <v>93</v>
      </c>
      <c r="D50" s="409"/>
    </row>
    <row r="51" spans="1:4">
      <c r="A51" s="11" t="s">
        <v>47</v>
      </c>
      <c r="B51" s="18" t="s">
        <v>73</v>
      </c>
      <c r="C51" s="408" t="s">
        <v>94</v>
      </c>
      <c r="D51" s="409"/>
    </row>
    <row r="52" spans="1:4">
      <c r="A52" s="11" t="s">
        <v>89</v>
      </c>
      <c r="B52" s="18" t="s">
        <v>73</v>
      </c>
      <c r="C52" s="408" t="s">
        <v>95</v>
      </c>
      <c r="D52" s="409"/>
    </row>
    <row r="53" spans="1:4">
      <c r="A53" s="11" t="s">
        <v>49</v>
      </c>
      <c r="B53" s="18" t="s">
        <v>75</v>
      </c>
      <c r="C53" s="408" t="s">
        <v>865</v>
      </c>
      <c r="D53" s="409"/>
    </row>
    <row r="54" spans="1:4">
      <c r="A54" s="11" t="s">
        <v>50</v>
      </c>
      <c r="B54" s="18" t="s">
        <v>75</v>
      </c>
      <c r="C54" s="408" t="s">
        <v>96</v>
      </c>
      <c r="D54" s="409"/>
    </row>
    <row r="55" spans="1:4">
      <c r="A55" s="11" t="s">
        <v>51</v>
      </c>
      <c r="B55" s="18" t="s">
        <v>73</v>
      </c>
      <c r="C55" s="408" t="s">
        <v>97</v>
      </c>
      <c r="D55" s="409"/>
    </row>
    <row r="56" spans="1:4">
      <c r="A56" s="11" t="s">
        <v>52</v>
      </c>
      <c r="B56" s="18" t="s">
        <v>75</v>
      </c>
      <c r="C56" s="408" t="s">
        <v>78</v>
      </c>
      <c r="D56" s="409"/>
    </row>
    <row r="57" spans="1:4" ht="18.5" thickBot="1">
      <c r="A57" s="12" t="s">
        <v>53</v>
      </c>
      <c r="B57" s="19" t="s">
        <v>73</v>
      </c>
      <c r="C57" s="415" t="s">
        <v>98</v>
      </c>
      <c r="D57" s="416"/>
    </row>
  </sheetData>
  <sheetProtection algorithmName="SHA-512" hashValue="cn3eFI4uUvLd6q339RMu9/KVwbkHY42wQyh5GuCzSaGL2IzC2fgm1ntTqUGsHWvcUM95/len/RlJGDZdimv6QA==" saltValue="MkshEDa9QUrNhE/tjQlNQQ==" spinCount="100000" sheet="1" objects="1" scenarios="1" selectLockedCells="1" selectUnlockedCells="1"/>
  <mergeCells count="26">
    <mergeCell ref="C53:D53"/>
    <mergeCell ref="C54:D54"/>
    <mergeCell ref="C55:D55"/>
    <mergeCell ref="C56:D56"/>
    <mergeCell ref="C57:D57"/>
    <mergeCell ref="C52:D52"/>
    <mergeCell ref="C25:D25"/>
    <mergeCell ref="C26:D26"/>
    <mergeCell ref="C27:D27"/>
    <mergeCell ref="C28:D28"/>
    <mergeCell ref="C29:D29"/>
    <mergeCell ref="C32:D32"/>
    <mergeCell ref="A47:D47"/>
    <mergeCell ref="C48:D48"/>
    <mergeCell ref="C49:D49"/>
    <mergeCell ref="C50:D50"/>
    <mergeCell ref="C51:D51"/>
    <mergeCell ref="C30:D30"/>
    <mergeCell ref="C31:D31"/>
    <mergeCell ref="C23:D23"/>
    <mergeCell ref="C24:D24"/>
    <mergeCell ref="A18:D18"/>
    <mergeCell ref="C19:D19"/>
    <mergeCell ref="C20:D20"/>
    <mergeCell ref="C21:D21"/>
    <mergeCell ref="C22:D22"/>
  </mergeCells>
  <phoneticPr fontId="1"/>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34ED8-4C57-4AE8-B663-858441C17A9E}">
  <dimension ref="A1:X147"/>
  <sheetViews>
    <sheetView tabSelected="1" topLeftCell="A25" zoomScale="71" workbookViewId="0">
      <selection activeCell="A138" sqref="A138"/>
    </sheetView>
  </sheetViews>
  <sheetFormatPr defaultColWidth="12.83203125" defaultRowHeight="18"/>
  <cols>
    <col min="1" max="1" width="39" customWidth="1"/>
    <col min="3" max="3" width="13.1640625" customWidth="1"/>
    <col min="8" max="8" width="29.1640625" customWidth="1"/>
    <col min="9" max="9" width="28" bestFit="1" customWidth="1"/>
    <col min="10" max="10" width="15.1640625" customWidth="1"/>
    <col min="12" max="12" width="13.5" customWidth="1"/>
  </cols>
  <sheetData>
    <row r="1" spans="1:24" ht="18.5" thickBot="1">
      <c r="A1" s="1" t="s">
        <v>99</v>
      </c>
    </row>
    <row r="2" spans="1:24" ht="18.5" thickBot="1">
      <c r="A2" s="134" t="s">
        <v>16</v>
      </c>
      <c r="B2" s="136" t="s">
        <v>17</v>
      </c>
      <c r="C2" s="137" t="s">
        <v>18</v>
      </c>
      <c r="D2" s="136" t="s">
        <v>19</v>
      </c>
      <c r="E2" s="138" t="s">
        <v>100</v>
      </c>
      <c r="F2" s="136" t="s">
        <v>21</v>
      </c>
      <c r="G2" s="136" t="s">
        <v>22</v>
      </c>
      <c r="H2" s="136" t="s">
        <v>101</v>
      </c>
      <c r="I2" s="139" t="s">
        <v>102</v>
      </c>
      <c r="J2" s="136" t="s">
        <v>25</v>
      </c>
      <c r="K2" s="136" t="s">
        <v>103</v>
      </c>
      <c r="L2" s="136" t="s">
        <v>27</v>
      </c>
    </row>
    <row r="3" spans="1:24">
      <c r="A3" s="135" t="s">
        <v>28</v>
      </c>
      <c r="B3" s="374">
        <v>0</v>
      </c>
      <c r="C3" s="190">
        <v>7863717</v>
      </c>
      <c r="D3" s="375">
        <v>0</v>
      </c>
      <c r="E3" s="376">
        <v>0</v>
      </c>
      <c r="F3" s="375">
        <v>0</v>
      </c>
      <c r="G3" s="375">
        <v>0</v>
      </c>
      <c r="H3" s="375">
        <v>0</v>
      </c>
      <c r="I3" s="375">
        <v>0</v>
      </c>
      <c r="J3" s="375">
        <v>0</v>
      </c>
      <c r="K3" s="375">
        <v>0</v>
      </c>
      <c r="L3" s="191">
        <f t="shared" ref="L3:L17" si="0">SUM(B3:K3)</f>
        <v>7863717</v>
      </c>
      <c r="M3" s="35"/>
      <c r="N3" s="35"/>
      <c r="O3" s="35"/>
      <c r="P3" s="35"/>
      <c r="Q3" s="35"/>
      <c r="R3" s="35"/>
      <c r="S3" s="35"/>
      <c r="T3" s="35"/>
      <c r="U3" s="35"/>
      <c r="V3" s="35"/>
      <c r="W3" s="35"/>
      <c r="X3" s="35"/>
    </row>
    <row r="4" spans="1:24">
      <c r="A4" s="184" t="s">
        <v>29</v>
      </c>
      <c r="B4" s="192">
        <v>0</v>
      </c>
      <c r="C4" s="193">
        <v>21469</v>
      </c>
      <c r="D4" s="192">
        <v>0</v>
      </c>
      <c r="E4" s="194">
        <v>0</v>
      </c>
      <c r="F4" s="192">
        <v>3540</v>
      </c>
      <c r="G4" s="192">
        <v>0</v>
      </c>
      <c r="H4" s="192">
        <v>0</v>
      </c>
      <c r="I4" s="192">
        <v>0</v>
      </c>
      <c r="J4" s="192">
        <v>0</v>
      </c>
      <c r="K4" s="192">
        <v>0</v>
      </c>
      <c r="L4" s="192">
        <f t="shared" si="0"/>
        <v>25009</v>
      </c>
    </row>
    <row r="5" spans="1:24">
      <c r="A5" s="184" t="s">
        <v>30</v>
      </c>
      <c r="B5" s="192">
        <v>0</v>
      </c>
      <c r="C5" s="394">
        <f>1229580+3791145</f>
        <v>5020725</v>
      </c>
      <c r="D5" s="192">
        <v>0</v>
      </c>
      <c r="E5" s="194">
        <v>0</v>
      </c>
      <c r="F5" s="192">
        <v>0</v>
      </c>
      <c r="G5" s="192">
        <v>0</v>
      </c>
      <c r="H5" s="192">
        <v>0</v>
      </c>
      <c r="I5" s="192">
        <v>0</v>
      </c>
      <c r="J5" s="192">
        <v>0</v>
      </c>
      <c r="K5" s="192">
        <v>0</v>
      </c>
      <c r="L5" s="192">
        <f t="shared" si="0"/>
        <v>5020725</v>
      </c>
    </row>
    <row r="6" spans="1:24">
      <c r="A6" s="184" t="s">
        <v>104</v>
      </c>
      <c r="B6" s="192">
        <v>0</v>
      </c>
      <c r="C6" s="37">
        <v>0</v>
      </c>
      <c r="D6" s="192">
        <v>0</v>
      </c>
      <c r="E6" s="194">
        <v>0</v>
      </c>
      <c r="F6" s="192">
        <f>B91</f>
        <v>1041533</v>
      </c>
      <c r="G6" s="192">
        <v>0</v>
      </c>
      <c r="H6" s="192">
        <v>0</v>
      </c>
      <c r="I6" s="192">
        <v>0</v>
      </c>
      <c r="J6" s="192">
        <v>0</v>
      </c>
      <c r="K6" s="192">
        <v>0</v>
      </c>
      <c r="L6" s="192">
        <f t="shared" si="0"/>
        <v>1041533</v>
      </c>
    </row>
    <row r="7" spans="1:24">
      <c r="A7" s="184" t="s">
        <v>32</v>
      </c>
      <c r="B7" s="192">
        <v>0</v>
      </c>
      <c r="C7" s="193">
        <v>0</v>
      </c>
      <c r="D7" s="192">
        <v>0</v>
      </c>
      <c r="E7" s="194">
        <v>0</v>
      </c>
      <c r="F7" s="192">
        <f>SUM(B81+B82+B84+B85+B86+B87+B89+B90+B92)</f>
        <v>3036666</v>
      </c>
      <c r="G7" s="192">
        <v>0</v>
      </c>
      <c r="H7" s="192">
        <v>0</v>
      </c>
      <c r="I7" s="192">
        <v>0</v>
      </c>
      <c r="J7" s="192">
        <v>0</v>
      </c>
      <c r="K7" s="192">
        <v>0</v>
      </c>
      <c r="L7" s="192">
        <f t="shared" si="0"/>
        <v>3036666</v>
      </c>
    </row>
    <row r="8" spans="1:24">
      <c r="A8" s="184" t="s">
        <v>105</v>
      </c>
      <c r="B8" s="192">
        <v>0</v>
      </c>
      <c r="C8" s="193">
        <v>1000000</v>
      </c>
      <c r="D8" s="192">
        <v>0</v>
      </c>
      <c r="E8" s="194">
        <v>0</v>
      </c>
      <c r="F8" s="192">
        <v>0</v>
      </c>
      <c r="G8" s="192">
        <v>0</v>
      </c>
      <c r="H8" s="192">
        <v>0</v>
      </c>
      <c r="I8" s="192">
        <v>0</v>
      </c>
      <c r="J8" s="192">
        <v>0</v>
      </c>
      <c r="K8" s="192">
        <v>0</v>
      </c>
      <c r="L8" s="192">
        <f t="shared" si="0"/>
        <v>1000000</v>
      </c>
    </row>
    <row r="9" spans="1:24">
      <c r="A9" s="184" t="s">
        <v>106</v>
      </c>
      <c r="B9" s="192">
        <v>0</v>
      </c>
      <c r="C9" s="193">
        <v>100000</v>
      </c>
      <c r="D9" s="192">
        <v>0</v>
      </c>
      <c r="E9" s="194">
        <v>0</v>
      </c>
      <c r="F9" s="192">
        <v>0</v>
      </c>
      <c r="G9" s="192">
        <v>0</v>
      </c>
      <c r="H9" s="192">
        <v>0</v>
      </c>
      <c r="I9" s="192">
        <v>0</v>
      </c>
      <c r="J9" s="192">
        <v>0</v>
      </c>
      <c r="K9" s="192">
        <v>0</v>
      </c>
      <c r="L9" s="192">
        <f t="shared" si="0"/>
        <v>100000</v>
      </c>
    </row>
    <row r="10" spans="1:24">
      <c r="A10" s="184" t="s">
        <v>107</v>
      </c>
      <c r="B10" s="192">
        <v>0</v>
      </c>
      <c r="C10" s="193">
        <v>0</v>
      </c>
      <c r="D10" s="192">
        <v>0</v>
      </c>
      <c r="E10" s="194">
        <f>D110</f>
        <v>5213000</v>
      </c>
      <c r="F10" s="192">
        <v>0</v>
      </c>
      <c r="G10" s="192">
        <v>0</v>
      </c>
      <c r="H10" s="192">
        <v>0</v>
      </c>
      <c r="I10" s="192">
        <v>0</v>
      </c>
      <c r="J10" s="192">
        <v>0</v>
      </c>
      <c r="K10" s="192">
        <v>0</v>
      </c>
      <c r="L10" s="192">
        <f t="shared" si="0"/>
        <v>5213000</v>
      </c>
    </row>
    <row r="11" spans="1:24">
      <c r="A11" s="184" t="s">
        <v>71</v>
      </c>
      <c r="B11" s="192">
        <v>0</v>
      </c>
      <c r="C11" s="193">
        <v>0</v>
      </c>
      <c r="D11" s="192">
        <v>0</v>
      </c>
      <c r="E11" s="194">
        <f>200*3000</f>
        <v>600000</v>
      </c>
      <c r="F11" s="192">
        <v>0</v>
      </c>
      <c r="G11" s="192">
        <v>0</v>
      </c>
      <c r="H11" s="192">
        <v>0</v>
      </c>
      <c r="I11" s="192">
        <v>0</v>
      </c>
      <c r="J11" s="192">
        <v>0</v>
      </c>
      <c r="K11" s="192">
        <v>0</v>
      </c>
      <c r="L11" s="192">
        <f t="shared" si="0"/>
        <v>600000</v>
      </c>
    </row>
    <row r="12" spans="1:24">
      <c r="A12" s="184" t="s">
        <v>108</v>
      </c>
      <c r="B12" s="192">
        <v>0</v>
      </c>
      <c r="C12" s="193">
        <v>0</v>
      </c>
      <c r="D12" s="192">
        <v>0</v>
      </c>
      <c r="E12" s="194">
        <v>0</v>
      </c>
      <c r="F12" s="192">
        <v>0</v>
      </c>
      <c r="G12" s="192">
        <f>140*5000+150*5000</f>
        <v>1450000</v>
      </c>
      <c r="H12" s="192">
        <v>0</v>
      </c>
      <c r="I12" s="192">
        <v>0</v>
      </c>
      <c r="J12" s="192">
        <v>0</v>
      </c>
      <c r="K12" s="192">
        <v>0</v>
      </c>
      <c r="L12" s="192">
        <f>SUM(B12:K12)</f>
        <v>1450000</v>
      </c>
    </row>
    <row r="13" spans="1:24">
      <c r="A13" s="184" t="s">
        <v>109</v>
      </c>
      <c r="B13" s="192">
        <v>0</v>
      </c>
      <c r="C13" s="193">
        <v>0</v>
      </c>
      <c r="D13" s="192">
        <v>0</v>
      </c>
      <c r="E13" s="194">
        <v>0</v>
      </c>
      <c r="F13" s="192">
        <v>0</v>
      </c>
      <c r="G13" s="192">
        <v>0</v>
      </c>
      <c r="H13" s="192">
        <v>0</v>
      </c>
      <c r="I13" s="192">
        <v>0</v>
      </c>
      <c r="J13" s="192">
        <v>0</v>
      </c>
      <c r="K13" s="192">
        <f>D128</f>
        <v>593500</v>
      </c>
      <c r="L13" s="192">
        <f t="shared" si="0"/>
        <v>593500</v>
      </c>
    </row>
    <row r="14" spans="1:24">
      <c r="A14" s="185" t="s">
        <v>39</v>
      </c>
      <c r="B14" s="195">
        <v>0</v>
      </c>
      <c r="C14" s="196">
        <v>0</v>
      </c>
      <c r="D14" s="195">
        <v>0</v>
      </c>
      <c r="E14" s="197">
        <v>0</v>
      </c>
      <c r="F14" s="195">
        <v>0</v>
      </c>
      <c r="G14" s="195">
        <v>0</v>
      </c>
      <c r="H14" s="195">
        <v>0</v>
      </c>
      <c r="I14" s="195">
        <v>0</v>
      </c>
      <c r="J14" s="195">
        <v>0</v>
      </c>
      <c r="K14" s="195">
        <v>140000</v>
      </c>
      <c r="L14" s="195">
        <f t="shared" si="0"/>
        <v>140000</v>
      </c>
    </row>
    <row r="15" spans="1:24">
      <c r="A15" s="186" t="s">
        <v>40</v>
      </c>
      <c r="B15" s="192">
        <v>0</v>
      </c>
      <c r="C15" s="193">
        <v>0</v>
      </c>
      <c r="D15" s="192">
        <v>0</v>
      </c>
      <c r="E15" s="194">
        <v>0</v>
      </c>
      <c r="F15" s="192">
        <v>0</v>
      </c>
      <c r="G15" s="192">
        <v>0</v>
      </c>
      <c r="H15" s="192">
        <v>0</v>
      </c>
      <c r="I15" s="192">
        <v>0</v>
      </c>
      <c r="J15" s="192">
        <f>12000*24+3000*24</f>
        <v>360000</v>
      </c>
      <c r="K15" s="192">
        <v>0</v>
      </c>
      <c r="L15" s="192">
        <f t="shared" si="0"/>
        <v>360000</v>
      </c>
    </row>
    <row r="16" spans="1:24">
      <c r="A16" s="187" t="s">
        <v>110</v>
      </c>
      <c r="B16" s="118">
        <v>0</v>
      </c>
      <c r="C16" s="37">
        <v>0</v>
      </c>
      <c r="D16" s="118">
        <v>0</v>
      </c>
      <c r="E16" s="198">
        <v>0</v>
      </c>
      <c r="F16" s="118">
        <v>0</v>
      </c>
      <c r="G16" s="118">
        <v>0</v>
      </c>
      <c r="H16" s="118">
        <v>0</v>
      </c>
      <c r="I16" s="118">
        <v>0</v>
      </c>
      <c r="J16" s="118">
        <v>0</v>
      </c>
      <c r="K16" s="118">
        <v>93857</v>
      </c>
      <c r="L16" s="118">
        <f t="shared" si="0"/>
        <v>93857</v>
      </c>
    </row>
    <row r="17" spans="1:12" ht="18.5" thickBot="1">
      <c r="A17" s="188" t="s">
        <v>111</v>
      </c>
      <c r="B17" s="199">
        <v>0</v>
      </c>
      <c r="C17" s="200">
        <v>0</v>
      </c>
      <c r="D17" s="199">
        <v>0</v>
      </c>
      <c r="E17" s="201">
        <v>0</v>
      </c>
      <c r="F17" s="199">
        <v>0</v>
      </c>
      <c r="G17" s="199">
        <v>0</v>
      </c>
      <c r="H17" s="199">
        <v>0</v>
      </c>
      <c r="I17" s="199">
        <v>0</v>
      </c>
      <c r="J17" s="199">
        <v>0</v>
      </c>
      <c r="K17" s="199" t="s">
        <v>112</v>
      </c>
      <c r="L17" s="199">
        <f t="shared" si="0"/>
        <v>0</v>
      </c>
    </row>
    <row r="18" spans="1:12" ht="19" thickTop="1" thickBot="1">
      <c r="A18" s="4" t="s">
        <v>43</v>
      </c>
      <c r="B18" s="202">
        <f t="shared" ref="B18:K18" si="1">SUM(B3:B17)</f>
        <v>0</v>
      </c>
      <c r="C18" s="203">
        <f t="shared" si="1"/>
        <v>14005911</v>
      </c>
      <c r="D18" s="202">
        <f t="shared" si="1"/>
        <v>0</v>
      </c>
      <c r="E18" s="204">
        <f t="shared" si="1"/>
        <v>5813000</v>
      </c>
      <c r="F18" s="203">
        <f t="shared" si="1"/>
        <v>4081739</v>
      </c>
      <c r="G18" s="202">
        <f t="shared" si="1"/>
        <v>1450000</v>
      </c>
      <c r="H18" s="202">
        <f t="shared" si="1"/>
        <v>0</v>
      </c>
      <c r="I18" s="202">
        <f t="shared" si="1"/>
        <v>0</v>
      </c>
      <c r="J18" s="202">
        <f t="shared" si="1"/>
        <v>360000</v>
      </c>
      <c r="K18" s="202">
        <f t="shared" si="1"/>
        <v>827357</v>
      </c>
      <c r="L18" s="205">
        <f>SUM(L3:L17)</f>
        <v>26538007</v>
      </c>
    </row>
    <row r="19" spans="1:12">
      <c r="C19" s="37"/>
      <c r="D19" s="38"/>
    </row>
    <row r="20" spans="1:12">
      <c r="A20" s="39" t="s">
        <v>29</v>
      </c>
    </row>
    <row r="21" spans="1:12">
      <c r="A21" s="37" t="s">
        <v>113</v>
      </c>
    </row>
    <row r="22" spans="1:12">
      <c r="A22" s="37"/>
    </row>
    <row r="23" spans="1:12">
      <c r="A23" s="1" t="s">
        <v>114</v>
      </c>
    </row>
    <row r="24" spans="1:12">
      <c r="A24" t="s">
        <v>115</v>
      </c>
    </row>
    <row r="25" spans="1:12">
      <c r="A25" s="40" t="s">
        <v>116</v>
      </c>
    </row>
    <row r="27" spans="1:12">
      <c r="A27" s="1" t="s">
        <v>117</v>
      </c>
    </row>
    <row r="28" spans="1:12">
      <c r="A28" t="s">
        <v>118</v>
      </c>
    </row>
    <row r="30" spans="1:12">
      <c r="A30" s="1" t="s">
        <v>119</v>
      </c>
    </row>
    <row r="31" spans="1:12">
      <c r="A31" t="s">
        <v>120</v>
      </c>
    </row>
    <row r="33" spans="1:5">
      <c r="A33" t="s">
        <v>121</v>
      </c>
    </row>
    <row r="34" spans="1:5">
      <c r="A34" t="s">
        <v>122</v>
      </c>
    </row>
    <row r="35" spans="1:5">
      <c r="A35" s="122" t="s">
        <v>123</v>
      </c>
      <c r="B35" s="41"/>
      <c r="C35" s="41"/>
      <c r="D35" s="41"/>
      <c r="E35" s="41"/>
    </row>
    <row r="36" spans="1:5">
      <c r="B36" s="41"/>
      <c r="C36" s="41"/>
      <c r="D36" s="41"/>
      <c r="E36" s="41"/>
    </row>
    <row r="37" spans="1:5">
      <c r="A37" t="s">
        <v>124</v>
      </c>
      <c r="B37" s="41"/>
      <c r="C37" s="41"/>
      <c r="D37" s="41"/>
      <c r="E37" s="41"/>
    </row>
    <row r="38" spans="1:5">
      <c r="A38" t="s">
        <v>125</v>
      </c>
    </row>
    <row r="39" spans="1:5">
      <c r="A39" t="s">
        <v>126</v>
      </c>
      <c r="B39" s="41"/>
      <c r="C39" s="41"/>
    </row>
    <row r="40" spans="1:5">
      <c r="B40" s="41"/>
      <c r="C40" s="41"/>
    </row>
    <row r="41" spans="1:5">
      <c r="A41" t="s">
        <v>127</v>
      </c>
      <c r="B41" s="41"/>
      <c r="C41" s="41"/>
    </row>
    <row r="42" spans="1:5">
      <c r="A42" t="s">
        <v>128</v>
      </c>
    </row>
    <row r="43" spans="1:5">
      <c r="B43" s="41"/>
    </row>
    <row r="44" spans="1:5">
      <c r="A44" t="s">
        <v>129</v>
      </c>
      <c r="B44" s="41"/>
    </row>
    <row r="45" spans="1:5">
      <c r="A45" t="s">
        <v>130</v>
      </c>
      <c r="B45" s="41"/>
    </row>
    <row r="46" spans="1:5">
      <c r="B46" s="41"/>
    </row>
    <row r="47" spans="1:5">
      <c r="A47" t="s">
        <v>131</v>
      </c>
      <c r="B47" s="41"/>
    </row>
    <row r="48" spans="1:5">
      <c r="A48" t="s">
        <v>132</v>
      </c>
      <c r="B48" s="41"/>
    </row>
    <row r="49" spans="1:2">
      <c r="B49" s="41"/>
    </row>
    <row r="50" spans="1:2">
      <c r="A50" t="s">
        <v>133</v>
      </c>
      <c r="B50" s="41"/>
    </row>
    <row r="51" spans="1:2">
      <c r="A51" t="s">
        <v>134</v>
      </c>
      <c r="B51" s="41"/>
    </row>
    <row r="53" spans="1:2">
      <c r="A53" t="s">
        <v>135</v>
      </c>
    </row>
    <row r="54" spans="1:2">
      <c r="A54" t="s">
        <v>136</v>
      </c>
      <c r="B54" s="41"/>
    </row>
    <row r="55" spans="1:2">
      <c r="B55" s="41"/>
    </row>
    <row r="56" spans="1:2">
      <c r="A56" t="s">
        <v>137</v>
      </c>
      <c r="B56" s="41"/>
    </row>
    <row r="57" spans="1:2">
      <c r="A57" t="s">
        <v>138</v>
      </c>
      <c r="B57" s="41"/>
    </row>
    <row r="58" spans="1:2">
      <c r="B58" s="41"/>
    </row>
    <row r="59" spans="1:2">
      <c r="A59" t="s">
        <v>139</v>
      </c>
      <c r="B59" s="41"/>
    </row>
    <row r="60" spans="1:2">
      <c r="A60" t="s">
        <v>140</v>
      </c>
      <c r="B60" s="41"/>
    </row>
    <row r="61" spans="1:2">
      <c r="B61" s="41"/>
    </row>
    <row r="62" spans="1:2">
      <c r="A62" t="s">
        <v>141</v>
      </c>
      <c r="B62" s="41"/>
    </row>
    <row r="63" spans="1:2">
      <c r="A63" t="s">
        <v>142</v>
      </c>
      <c r="B63" s="41"/>
    </row>
    <row r="64" spans="1:2">
      <c r="B64" s="41"/>
    </row>
    <row r="65" spans="1:2">
      <c r="A65" t="s">
        <v>143</v>
      </c>
      <c r="B65" s="41"/>
    </row>
    <row r="66" spans="1:2">
      <c r="A66" t="s">
        <v>144</v>
      </c>
      <c r="B66" s="41"/>
    </row>
    <row r="67" spans="1:2">
      <c r="B67" s="41"/>
    </row>
    <row r="68" spans="1:2">
      <c r="A68" t="s">
        <v>145</v>
      </c>
      <c r="B68" s="41"/>
    </row>
    <row r="69" spans="1:2">
      <c r="A69" t="s">
        <v>146</v>
      </c>
      <c r="B69" s="41"/>
    </row>
    <row r="70" spans="1:2">
      <c r="A70" t="s">
        <v>147</v>
      </c>
      <c r="B70" s="142"/>
    </row>
    <row r="71" spans="1:2">
      <c r="B71" s="41"/>
    </row>
    <row r="72" spans="1:2">
      <c r="A72" t="s">
        <v>148</v>
      </c>
      <c r="B72" s="41"/>
    </row>
    <row r="73" spans="1:2">
      <c r="B73" s="41"/>
    </row>
    <row r="74" spans="1:2">
      <c r="A74" t="s">
        <v>149</v>
      </c>
      <c r="B74" s="41"/>
    </row>
    <row r="75" spans="1:2">
      <c r="A75" t="s">
        <v>150</v>
      </c>
      <c r="B75" s="41"/>
    </row>
    <row r="76" spans="1:2">
      <c r="A76" t="s">
        <v>151</v>
      </c>
      <c r="B76" s="41"/>
    </row>
    <row r="77" spans="1:2">
      <c r="A77" t="s">
        <v>152</v>
      </c>
      <c r="B77" s="41"/>
    </row>
    <row r="78" spans="1:2">
      <c r="B78" s="41"/>
    </row>
    <row r="79" spans="1:2" ht="18.5" thickBot="1">
      <c r="A79" t="s">
        <v>153</v>
      </c>
      <c r="B79" s="41"/>
    </row>
    <row r="80" spans="1:2" ht="18.5" thickBot="1">
      <c r="A80" s="34" t="s">
        <v>154</v>
      </c>
      <c r="B80" s="6" t="s">
        <v>155</v>
      </c>
    </row>
    <row r="81" spans="1:21">
      <c r="A81" s="17" t="s">
        <v>156</v>
      </c>
      <c r="B81" s="42">
        <v>600000</v>
      </c>
    </row>
    <row r="82" spans="1:21">
      <c r="A82" s="18" t="s">
        <v>157</v>
      </c>
      <c r="B82" s="43">
        <v>250000</v>
      </c>
    </row>
    <row r="83" spans="1:21">
      <c r="A83" s="18" t="s">
        <v>158</v>
      </c>
      <c r="B83" s="43">
        <v>0</v>
      </c>
    </row>
    <row r="84" spans="1:21">
      <c r="A84" s="18" t="s">
        <v>159</v>
      </c>
      <c r="B84" s="43">
        <v>480000</v>
      </c>
    </row>
    <row r="85" spans="1:21">
      <c r="A85" s="18" t="s">
        <v>160</v>
      </c>
      <c r="B85" s="43">
        <v>40000</v>
      </c>
    </row>
    <row r="86" spans="1:21">
      <c r="A86" s="18" t="s">
        <v>161</v>
      </c>
      <c r="B86" s="43">
        <v>30000</v>
      </c>
    </row>
    <row r="87" spans="1:21">
      <c r="A87" s="18" t="s">
        <v>162</v>
      </c>
      <c r="B87" s="43">
        <v>50000</v>
      </c>
    </row>
    <row r="88" spans="1:21">
      <c r="A88" s="18" t="s">
        <v>163</v>
      </c>
      <c r="B88" s="43">
        <v>0</v>
      </c>
    </row>
    <row r="89" spans="1:21">
      <c r="A89" s="18" t="s">
        <v>164</v>
      </c>
      <c r="B89" s="43">
        <v>700000</v>
      </c>
    </row>
    <row r="90" spans="1:21">
      <c r="A90" s="18" t="s">
        <v>165</v>
      </c>
      <c r="B90" s="43">
        <v>500000</v>
      </c>
    </row>
    <row r="91" spans="1:21">
      <c r="A91" s="18" t="s">
        <v>31</v>
      </c>
      <c r="B91" s="43">
        <v>1041533</v>
      </c>
    </row>
    <row r="92" spans="1:21">
      <c r="A92" s="18" t="s">
        <v>166</v>
      </c>
      <c r="B92" s="43">
        <v>386666</v>
      </c>
    </row>
    <row r="93" spans="1:21" ht="18.5" thickBot="1">
      <c r="A93" s="46" t="s">
        <v>43</v>
      </c>
      <c r="B93" s="47">
        <f>SUM(B81:B92)</f>
        <v>4078199</v>
      </c>
    </row>
    <row r="95" spans="1:21" ht="18.5" thickBot="1">
      <c r="A95" s="1" t="s">
        <v>167</v>
      </c>
      <c r="I95" s="48" t="s">
        <v>168</v>
      </c>
      <c r="J95" s="48"/>
    </row>
    <row r="96" spans="1:21" ht="18.5" thickBot="1">
      <c r="A96" s="49" t="s">
        <v>169</v>
      </c>
      <c r="B96" s="50" t="s">
        <v>851</v>
      </c>
      <c r="C96" s="50" t="s">
        <v>170</v>
      </c>
      <c r="D96" s="50" t="s">
        <v>171</v>
      </c>
      <c r="E96" s="50" t="s">
        <v>172</v>
      </c>
      <c r="F96" s="50" t="s">
        <v>173</v>
      </c>
      <c r="G96" s="50" t="s">
        <v>174</v>
      </c>
      <c r="I96" s="51" t="s">
        <v>169</v>
      </c>
      <c r="J96" s="52" t="s">
        <v>175</v>
      </c>
      <c r="K96" s="53"/>
      <c r="L96" s="53"/>
      <c r="M96" s="53"/>
      <c r="N96" s="53"/>
      <c r="O96" s="53"/>
      <c r="P96" s="53"/>
      <c r="Q96" s="54"/>
      <c r="R96" s="54"/>
      <c r="S96" s="54"/>
      <c r="T96" s="54"/>
      <c r="U96" s="55"/>
    </row>
    <row r="97" spans="1:21" ht="18.5" thickBot="1">
      <c r="A97" s="20" t="s">
        <v>176</v>
      </c>
      <c r="B97" s="56">
        <v>354</v>
      </c>
      <c r="C97" s="56">
        <v>200</v>
      </c>
      <c r="D97" s="56">
        <f t="shared" ref="D97:D109" si="2">B97*C97</f>
        <v>70800</v>
      </c>
      <c r="E97" s="56">
        <v>121</v>
      </c>
      <c r="F97" s="56">
        <f t="shared" ref="F97:F109" si="3">C97-E97</f>
        <v>79</v>
      </c>
      <c r="G97" s="56">
        <f>B97*F97</f>
        <v>27966</v>
      </c>
      <c r="I97" s="57" t="s">
        <v>177</v>
      </c>
      <c r="J97" s="377" t="s">
        <v>178</v>
      </c>
      <c r="K97" s="378"/>
      <c r="L97" s="378"/>
      <c r="M97" s="378"/>
      <c r="N97" s="378"/>
      <c r="O97" s="378"/>
      <c r="P97" s="379"/>
      <c r="T97" s="59"/>
      <c r="U97" s="380"/>
    </row>
    <row r="98" spans="1:21" ht="18.5" thickBot="1">
      <c r="A98" s="20" t="s">
        <v>179</v>
      </c>
      <c r="B98" s="56">
        <v>104</v>
      </c>
      <c r="C98" s="56">
        <v>200</v>
      </c>
      <c r="D98" s="56">
        <f t="shared" si="2"/>
        <v>20800</v>
      </c>
      <c r="E98" s="56">
        <v>55</v>
      </c>
      <c r="F98" s="56">
        <f t="shared" si="3"/>
        <v>145</v>
      </c>
      <c r="G98" s="56">
        <f t="shared" ref="G98:G109" si="4">B98*F98</f>
        <v>15080</v>
      </c>
      <c r="I98" s="80" t="s">
        <v>180</v>
      </c>
      <c r="J98" s="58" t="s">
        <v>181</v>
      </c>
      <c r="K98" s="58"/>
      <c r="L98" s="58"/>
      <c r="M98" s="58"/>
      <c r="N98" s="58"/>
      <c r="O98" s="58"/>
      <c r="P98" s="58"/>
      <c r="Q98" s="60"/>
      <c r="R98" s="60"/>
      <c r="S98" s="60"/>
      <c r="T98" s="60"/>
      <c r="U98" s="59"/>
    </row>
    <row r="99" spans="1:21" ht="18.5" thickBot="1">
      <c r="A99" s="20" t="s">
        <v>182</v>
      </c>
      <c r="B99" s="56">
        <v>394</v>
      </c>
      <c r="C99" s="56">
        <v>300</v>
      </c>
      <c r="D99" s="56">
        <f t="shared" si="2"/>
        <v>118200</v>
      </c>
      <c r="E99" s="56">
        <v>132</v>
      </c>
      <c r="F99" s="56">
        <f t="shared" si="3"/>
        <v>168</v>
      </c>
      <c r="G99" s="56">
        <f t="shared" si="4"/>
        <v>66192</v>
      </c>
      <c r="I99" s="80" t="s">
        <v>183</v>
      </c>
      <c r="J99" s="58" t="s">
        <v>181</v>
      </c>
      <c r="K99" s="58"/>
      <c r="L99" s="58"/>
      <c r="M99" s="58"/>
      <c r="N99" s="58"/>
      <c r="O99" s="58"/>
      <c r="P99" s="58"/>
      <c r="Q99" s="60"/>
      <c r="R99" s="60"/>
      <c r="S99" s="60"/>
      <c r="T99" s="60"/>
      <c r="U99" s="59"/>
    </row>
    <row r="100" spans="1:21" ht="18.5" thickBot="1">
      <c r="A100" s="20" t="s">
        <v>184</v>
      </c>
      <c r="B100" s="56">
        <v>284</v>
      </c>
      <c r="C100" s="56">
        <v>500</v>
      </c>
      <c r="D100" s="56">
        <f t="shared" si="2"/>
        <v>142000</v>
      </c>
      <c r="E100" s="56">
        <v>275</v>
      </c>
      <c r="F100" s="56">
        <f t="shared" si="3"/>
        <v>225</v>
      </c>
      <c r="G100" s="56">
        <f t="shared" si="4"/>
        <v>63900</v>
      </c>
      <c r="I100" s="80" t="s">
        <v>185</v>
      </c>
      <c r="J100" s="58" t="s">
        <v>186</v>
      </c>
      <c r="K100" s="58"/>
      <c r="L100" s="58"/>
      <c r="M100" s="58"/>
      <c r="N100" s="58"/>
      <c r="O100" s="58"/>
      <c r="P100" s="58"/>
      <c r="Q100" s="60"/>
      <c r="R100" s="60"/>
      <c r="S100" s="60"/>
      <c r="T100" s="60"/>
      <c r="U100" s="59"/>
    </row>
    <row r="101" spans="1:21">
      <c r="A101" s="20" t="s">
        <v>187</v>
      </c>
      <c r="B101" s="373">
        <v>684</v>
      </c>
      <c r="C101" s="373">
        <v>2500</v>
      </c>
      <c r="D101" s="373">
        <f>B101*C101</f>
        <v>1710000</v>
      </c>
      <c r="E101" s="373">
        <v>1375</v>
      </c>
      <c r="F101" s="373">
        <f t="shared" si="3"/>
        <v>1125</v>
      </c>
      <c r="G101" s="373">
        <f t="shared" si="4"/>
        <v>769500</v>
      </c>
    </row>
    <row r="102" spans="1:21">
      <c r="A102" s="20" t="s">
        <v>188</v>
      </c>
      <c r="B102" s="56">
        <v>334</v>
      </c>
      <c r="C102" s="56">
        <v>1500</v>
      </c>
      <c r="D102" s="56">
        <f t="shared" si="2"/>
        <v>501000</v>
      </c>
      <c r="E102" s="56">
        <v>880</v>
      </c>
      <c r="F102" s="56">
        <f t="shared" si="3"/>
        <v>620</v>
      </c>
      <c r="G102" s="56">
        <f t="shared" si="4"/>
        <v>207080</v>
      </c>
    </row>
    <row r="103" spans="1:21">
      <c r="A103" s="20" t="s">
        <v>189</v>
      </c>
      <c r="B103" s="56">
        <v>254</v>
      </c>
      <c r="C103" s="56">
        <v>600</v>
      </c>
      <c r="D103" s="56">
        <f t="shared" si="2"/>
        <v>152400</v>
      </c>
      <c r="E103" s="56">
        <v>440</v>
      </c>
      <c r="F103" s="56">
        <f t="shared" si="3"/>
        <v>160</v>
      </c>
      <c r="G103" s="56">
        <f t="shared" si="4"/>
        <v>40640</v>
      </c>
    </row>
    <row r="104" spans="1:21">
      <c r="A104" s="20" t="s">
        <v>190</v>
      </c>
      <c r="B104" s="56">
        <v>84</v>
      </c>
      <c r="C104" s="56">
        <v>700</v>
      </c>
      <c r="D104" s="56">
        <f t="shared" si="2"/>
        <v>58800</v>
      </c>
      <c r="E104" s="56">
        <v>440</v>
      </c>
      <c r="F104" s="56">
        <f t="shared" si="3"/>
        <v>260</v>
      </c>
      <c r="G104" s="56">
        <f t="shared" si="4"/>
        <v>21840</v>
      </c>
    </row>
    <row r="105" spans="1:21">
      <c r="A105" s="20" t="s">
        <v>191</v>
      </c>
      <c r="B105" s="373">
        <v>684</v>
      </c>
      <c r="C105" s="373">
        <v>3000</v>
      </c>
      <c r="D105" s="373">
        <f t="shared" si="2"/>
        <v>2052000</v>
      </c>
      <c r="E105" s="373">
        <v>1760</v>
      </c>
      <c r="F105" s="373">
        <f t="shared" si="3"/>
        <v>1240</v>
      </c>
      <c r="G105" s="373">
        <f t="shared" si="4"/>
        <v>848160</v>
      </c>
    </row>
    <row r="106" spans="1:21">
      <c r="A106" s="20" t="s">
        <v>192</v>
      </c>
      <c r="B106" s="373">
        <v>250</v>
      </c>
      <c r="C106" s="373">
        <v>700</v>
      </c>
      <c r="D106" s="373">
        <f t="shared" si="2"/>
        <v>175000</v>
      </c>
      <c r="E106" s="373">
        <v>462</v>
      </c>
      <c r="F106" s="373">
        <f t="shared" si="3"/>
        <v>238</v>
      </c>
      <c r="G106" s="373">
        <f t="shared" si="4"/>
        <v>59500</v>
      </c>
    </row>
    <row r="107" spans="1:21">
      <c r="A107" s="20" t="s">
        <v>177</v>
      </c>
      <c r="B107" s="373">
        <v>16</v>
      </c>
      <c r="C107" s="373">
        <v>8000</v>
      </c>
      <c r="D107" s="373">
        <f t="shared" si="2"/>
        <v>128000</v>
      </c>
      <c r="E107" s="373">
        <f>SUM(E97:E106)</f>
        <v>5940</v>
      </c>
      <c r="F107" s="373">
        <f t="shared" si="3"/>
        <v>2060</v>
      </c>
      <c r="G107" s="373">
        <f t="shared" si="4"/>
        <v>32960</v>
      </c>
    </row>
    <row r="108" spans="1:21">
      <c r="A108" s="61" t="s">
        <v>193</v>
      </c>
      <c r="B108" s="56">
        <v>30</v>
      </c>
      <c r="C108" s="56">
        <v>300</v>
      </c>
      <c r="D108" s="56">
        <f t="shared" si="2"/>
        <v>9000</v>
      </c>
      <c r="E108" s="56">
        <f>SUM(E97:E98)</f>
        <v>176</v>
      </c>
      <c r="F108" s="56">
        <f>C108-E108</f>
        <v>124</v>
      </c>
      <c r="G108" s="56">
        <f t="shared" si="4"/>
        <v>3720</v>
      </c>
    </row>
    <row r="109" spans="1:21" ht="18.5" thickBot="1">
      <c r="A109" s="126" t="s">
        <v>185</v>
      </c>
      <c r="B109" s="62">
        <v>250</v>
      </c>
      <c r="C109" s="62">
        <v>300</v>
      </c>
      <c r="D109" s="62">
        <f t="shared" si="2"/>
        <v>75000</v>
      </c>
      <c r="E109" s="62">
        <v>0</v>
      </c>
      <c r="F109" s="62">
        <f t="shared" si="3"/>
        <v>300</v>
      </c>
      <c r="G109" s="62">
        <f t="shared" si="4"/>
        <v>75000</v>
      </c>
    </row>
    <row r="110" spans="1:21" ht="19" thickTop="1" thickBot="1">
      <c r="A110" s="63" t="s">
        <v>194</v>
      </c>
      <c r="B110" s="64">
        <f>SUM(B97:B109)</f>
        <v>3722</v>
      </c>
      <c r="C110" s="64"/>
      <c r="D110" s="64">
        <f>SUM(D97:D109)</f>
        <v>5213000</v>
      </c>
      <c r="E110" s="64"/>
      <c r="F110" s="65"/>
      <c r="G110" s="66">
        <f>SUM(G97:G109)</f>
        <v>2231538</v>
      </c>
    </row>
    <row r="111" spans="1:21">
      <c r="A111" s="67"/>
      <c r="B111" s="125"/>
      <c r="C111" s="125"/>
      <c r="D111" s="125"/>
      <c r="E111" s="125"/>
      <c r="F111" s="125"/>
      <c r="G111" s="125"/>
    </row>
    <row r="112" spans="1:21">
      <c r="A112" s="68" t="s">
        <v>195</v>
      </c>
      <c r="B112" s="125"/>
      <c r="C112" s="125"/>
      <c r="D112" s="125"/>
      <c r="E112" s="125"/>
      <c r="F112" s="125"/>
      <c r="G112" s="125"/>
    </row>
    <row r="113" spans="1:7">
      <c r="A113" s="129" t="s">
        <v>196</v>
      </c>
      <c r="B113" s="125"/>
      <c r="C113" s="125"/>
      <c r="D113" s="125"/>
      <c r="E113" s="125"/>
      <c r="F113" s="125"/>
      <c r="G113" s="125"/>
    </row>
    <row r="114" spans="1:7">
      <c r="A114" s="67"/>
    </row>
    <row r="115" spans="1:7">
      <c r="A115" s="1" t="s">
        <v>71</v>
      </c>
    </row>
    <row r="116" spans="1:7">
      <c r="A116" t="s">
        <v>197</v>
      </c>
    </row>
    <row r="118" spans="1:7">
      <c r="A118" s="68" t="s">
        <v>37</v>
      </c>
      <c r="B118" s="41"/>
      <c r="C118" s="41"/>
      <c r="D118" s="41"/>
      <c r="E118" s="41"/>
      <c r="F118" s="41"/>
      <c r="G118" s="41"/>
    </row>
    <row r="119" spans="1:7">
      <c r="A119" t="s">
        <v>198</v>
      </c>
    </row>
    <row r="120" spans="1:7">
      <c r="A120" t="s">
        <v>199</v>
      </c>
    </row>
    <row r="122" spans="1:7">
      <c r="A122" s="1" t="s">
        <v>200</v>
      </c>
    </row>
    <row r="123" spans="1:7" ht="18.5" thickBot="1">
      <c r="A123" t="s">
        <v>201</v>
      </c>
    </row>
    <row r="124" spans="1:7" ht="18.5" thickBot="1">
      <c r="A124" s="69" t="s">
        <v>202</v>
      </c>
      <c r="B124" s="70" t="s">
        <v>203</v>
      </c>
      <c r="C124" s="70" t="s">
        <v>170</v>
      </c>
      <c r="D124" s="71" t="s">
        <v>171</v>
      </c>
    </row>
    <row r="125" spans="1:7">
      <c r="A125" s="72" t="s">
        <v>204</v>
      </c>
      <c r="B125" s="73">
        <v>150</v>
      </c>
      <c r="C125" s="56">
        <v>2000</v>
      </c>
      <c r="D125" s="56">
        <f>B125*C125</f>
        <v>300000</v>
      </c>
    </row>
    <row r="126" spans="1:7">
      <c r="A126" s="45" t="s">
        <v>205</v>
      </c>
      <c r="B126" s="73">
        <v>13</v>
      </c>
      <c r="C126" s="56">
        <v>2500</v>
      </c>
      <c r="D126" s="56">
        <f>B126*C126</f>
        <v>32500</v>
      </c>
    </row>
    <row r="127" spans="1:7" ht="18.5" thickBot="1">
      <c r="A127" s="74" t="s">
        <v>206</v>
      </c>
      <c r="B127" s="75">
        <v>87</v>
      </c>
      <c r="C127" s="62">
        <v>3000</v>
      </c>
      <c r="D127" s="62">
        <f>B127*C127</f>
        <v>261000</v>
      </c>
    </row>
    <row r="128" spans="1:7" ht="19" thickTop="1" thickBot="1">
      <c r="A128" s="76" t="s">
        <v>194</v>
      </c>
      <c r="B128" s="77">
        <f>SUM(B125:B127)</f>
        <v>250</v>
      </c>
      <c r="C128" s="78"/>
      <c r="D128" s="78">
        <f>SUM(D125:D127)</f>
        <v>593500</v>
      </c>
    </row>
    <row r="129" spans="1:8">
      <c r="A129" t="s">
        <v>868</v>
      </c>
      <c r="B129" s="125"/>
      <c r="C129" s="125"/>
      <c r="D129" s="125"/>
    </row>
    <row r="131" spans="1:8">
      <c r="A131" s="1" t="s">
        <v>39</v>
      </c>
    </row>
    <row r="132" spans="1:8">
      <c r="A132" t="s">
        <v>207</v>
      </c>
    </row>
    <row r="133" spans="1:8">
      <c r="A133" t="s">
        <v>208</v>
      </c>
    </row>
    <row r="135" spans="1:8">
      <c r="A135" s="1" t="s">
        <v>209</v>
      </c>
    </row>
    <row r="136" spans="1:8">
      <c r="A136" t="s">
        <v>210</v>
      </c>
    </row>
    <row r="137" spans="1:8">
      <c r="A137" t="s">
        <v>871</v>
      </c>
    </row>
    <row r="138" spans="1:8">
      <c r="A138" t="s">
        <v>869</v>
      </c>
    </row>
    <row r="139" spans="1:8">
      <c r="A139" s="405" t="s">
        <v>866</v>
      </c>
      <c r="B139" s="405"/>
      <c r="C139" s="405"/>
      <c r="D139" s="405"/>
      <c r="E139" s="405"/>
      <c r="F139" s="405"/>
      <c r="G139" s="405"/>
      <c r="H139" s="405"/>
    </row>
    <row r="140" spans="1:8">
      <c r="A140" t="s">
        <v>858</v>
      </c>
    </row>
    <row r="142" spans="1:8">
      <c r="A142" s="79" t="s">
        <v>211</v>
      </c>
    </row>
    <row r="143" spans="1:8">
      <c r="A143" t="s">
        <v>212</v>
      </c>
    </row>
    <row r="144" spans="1:8">
      <c r="A144" t="s">
        <v>213</v>
      </c>
    </row>
    <row r="146" spans="1:1">
      <c r="A146" s="1" t="s">
        <v>111</v>
      </c>
    </row>
    <row r="147" spans="1:1">
      <c r="A147" t="s">
        <v>214</v>
      </c>
    </row>
  </sheetData>
  <sheetProtection algorithmName="SHA-512" hashValue="jsAJmtVnFR44kRsRt2NsCVvEoSmn4r5hqtABTU0kI3rug5HRfO21HJp34wUN5FpV/KUODBgWL6Nv6RQdGc80TA==" saltValue="TaNfKzt9lBjMUwDekX/WsA==" spinCount="100000" sheet="1" objects="1" scenarios="1" selectLockedCells="1" selectUnlockedCells="1"/>
  <mergeCells count="1">
    <mergeCell ref="A139:H139"/>
  </mergeCells>
  <phoneticPr fontId="1"/>
  <pageMargins left="0.7" right="0.7" top="0.75" bottom="0.75" header="0.3" footer="0.3"/>
  <ignoredErrors>
    <ignoredError sqref="E108" formulaRange="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610D3-1785-4707-8187-3030BCD17E94}">
  <sheetPr>
    <pageSetUpPr fitToPage="1"/>
  </sheetPr>
  <dimension ref="A1:M536"/>
  <sheetViews>
    <sheetView topLeftCell="A43" zoomScale="75" workbookViewId="0">
      <selection activeCell="G122" sqref="G122"/>
    </sheetView>
  </sheetViews>
  <sheetFormatPr defaultColWidth="8.83203125" defaultRowHeight="18"/>
  <cols>
    <col min="1" max="1" width="22" customWidth="1"/>
    <col min="2" max="2" width="9.5" style="260" customWidth="1"/>
    <col min="3" max="3" width="139.5" style="210" bestFit="1" customWidth="1"/>
    <col min="4" max="4" width="16.5" style="260" customWidth="1"/>
    <col min="5" max="5" width="6.5" style="260" customWidth="1"/>
    <col min="6" max="6" width="12.33203125" style="210" bestFit="1" customWidth="1"/>
    <col min="7" max="7" width="12" style="260" bestFit="1" customWidth="1"/>
    <col min="8" max="8" width="20" style="210" customWidth="1"/>
    <col min="9" max="9" width="117.33203125" style="210" customWidth="1"/>
    <col min="10" max="10" width="24.5" bestFit="1" customWidth="1"/>
    <col min="11" max="11" width="17" bestFit="1" customWidth="1"/>
    <col min="12" max="17" width="5.5" bestFit="1" customWidth="1"/>
    <col min="18" max="18" width="9.33203125" bestFit="1" customWidth="1"/>
    <col min="19" max="19" width="5.5" bestFit="1" customWidth="1"/>
  </cols>
  <sheetData>
    <row r="1" spans="1:13">
      <c r="A1" s="1" t="s">
        <v>215</v>
      </c>
    </row>
    <row r="2" spans="1:13" ht="18.5" thickBot="1">
      <c r="A2" s="1" t="s">
        <v>17</v>
      </c>
    </row>
    <row r="3" spans="1:13" s="180" customFormat="1" ht="18.5" thickBot="1">
      <c r="A3" s="6" t="s">
        <v>16</v>
      </c>
      <c r="B3" s="6" t="s">
        <v>216</v>
      </c>
      <c r="C3" s="6" t="s">
        <v>217</v>
      </c>
      <c r="D3" s="6" t="s">
        <v>218</v>
      </c>
      <c r="E3" s="6" t="s">
        <v>219</v>
      </c>
      <c r="F3" s="6" t="s">
        <v>220</v>
      </c>
      <c r="G3" s="6" t="s">
        <v>43</v>
      </c>
      <c r="H3" s="6" t="s">
        <v>221</v>
      </c>
      <c r="I3" s="21" t="s">
        <v>222</v>
      </c>
    </row>
    <row r="4" spans="1:13" ht="18.5" thickBot="1">
      <c r="A4" s="227" t="s">
        <v>223</v>
      </c>
      <c r="B4" s="261">
        <v>1</v>
      </c>
      <c r="C4" s="206" t="s">
        <v>224</v>
      </c>
      <c r="D4" s="315">
        <v>15950</v>
      </c>
      <c r="E4" s="261">
        <v>2</v>
      </c>
      <c r="F4" s="206" t="s">
        <v>225</v>
      </c>
      <c r="G4" s="315">
        <f>D4*E4</f>
        <v>31900</v>
      </c>
      <c r="H4" s="206" t="s">
        <v>226</v>
      </c>
      <c r="I4" s="359" t="s">
        <v>227</v>
      </c>
    </row>
    <row r="5" spans="1:13" ht="18.5" thickTop="1">
      <c r="A5" s="228" t="s">
        <v>228</v>
      </c>
      <c r="B5" s="435"/>
      <c r="C5" s="435"/>
      <c r="D5" s="435"/>
      <c r="E5" s="435"/>
      <c r="F5" s="435"/>
      <c r="G5" s="342">
        <f>SUM(G4)</f>
        <v>31900</v>
      </c>
      <c r="H5" s="435"/>
      <c r="I5" s="436"/>
    </row>
    <row r="6" spans="1:13" ht="18.5" thickBot="1">
      <c r="A6" s="1"/>
      <c r="B6" s="262"/>
      <c r="C6" s="10"/>
      <c r="D6" s="262"/>
      <c r="E6" s="262"/>
      <c r="F6" s="10"/>
      <c r="G6" s="262"/>
      <c r="H6" s="10"/>
      <c r="I6" s="10"/>
    </row>
    <row r="7" spans="1:13" s="180" customFormat="1" ht="18.5" thickBot="1">
      <c r="A7" s="6" t="s">
        <v>16</v>
      </c>
      <c r="B7" s="6" t="s">
        <v>216</v>
      </c>
      <c r="C7" s="6" t="s">
        <v>217</v>
      </c>
      <c r="D7" s="6" t="s">
        <v>218</v>
      </c>
      <c r="E7" s="6" t="s">
        <v>219</v>
      </c>
      <c r="F7" s="6" t="s">
        <v>220</v>
      </c>
      <c r="G7" s="6" t="s">
        <v>43</v>
      </c>
      <c r="H7" s="6" t="s">
        <v>221</v>
      </c>
      <c r="I7" s="21" t="s">
        <v>222</v>
      </c>
      <c r="J7" s="372"/>
      <c r="K7" s="372"/>
      <c r="L7" s="372"/>
      <c r="M7" s="372"/>
    </row>
    <row r="8" spans="1:13">
      <c r="A8" s="229" t="s">
        <v>229</v>
      </c>
      <c r="B8" s="263">
        <v>2</v>
      </c>
      <c r="C8" s="207" t="s">
        <v>230</v>
      </c>
      <c r="D8" s="176">
        <v>1980</v>
      </c>
      <c r="E8" s="263">
        <v>50</v>
      </c>
      <c r="F8" s="207" t="s">
        <v>231</v>
      </c>
      <c r="G8" s="176">
        <f>D8*E8</f>
        <v>99000</v>
      </c>
      <c r="H8" s="216" t="s">
        <v>625</v>
      </c>
      <c r="I8" s="357" t="s">
        <v>233</v>
      </c>
    </row>
    <row r="9" spans="1:13">
      <c r="A9" s="230"/>
      <c r="B9" s="33">
        <v>3</v>
      </c>
      <c r="C9" s="208" t="s">
        <v>234</v>
      </c>
      <c r="D9" s="97"/>
      <c r="E9" s="33">
        <v>50</v>
      </c>
      <c r="F9" s="208" t="s">
        <v>225</v>
      </c>
      <c r="G9" s="97">
        <f t="shared" ref="G9:G20" si="0">D9*E9</f>
        <v>0</v>
      </c>
      <c r="H9" s="216" t="s">
        <v>625</v>
      </c>
      <c r="I9" s="152" t="s">
        <v>235</v>
      </c>
    </row>
    <row r="10" spans="1:13">
      <c r="A10" s="230"/>
      <c r="B10" s="33">
        <v>4</v>
      </c>
      <c r="C10" s="208" t="s">
        <v>236</v>
      </c>
      <c r="D10" s="97"/>
      <c r="E10" s="33">
        <v>50</v>
      </c>
      <c r="F10" s="208" t="s">
        <v>231</v>
      </c>
      <c r="G10" s="97">
        <f t="shared" si="0"/>
        <v>0</v>
      </c>
      <c r="H10" s="216" t="s">
        <v>625</v>
      </c>
      <c r="I10" s="152" t="s">
        <v>237</v>
      </c>
    </row>
    <row r="11" spans="1:13">
      <c r="A11" s="230"/>
      <c r="B11" s="33">
        <v>5</v>
      </c>
      <c r="C11" s="208" t="s">
        <v>238</v>
      </c>
      <c r="D11" s="97"/>
      <c r="E11" s="33">
        <v>14</v>
      </c>
      <c r="F11" s="208" t="s">
        <v>239</v>
      </c>
      <c r="G11" s="97">
        <f t="shared" si="0"/>
        <v>0</v>
      </c>
      <c r="H11" s="216" t="s">
        <v>625</v>
      </c>
      <c r="I11" s="152" t="s">
        <v>237</v>
      </c>
    </row>
    <row r="12" spans="1:13">
      <c r="A12" s="230"/>
      <c r="B12" s="33">
        <v>6</v>
      </c>
      <c r="C12" s="208" t="s">
        <v>240</v>
      </c>
      <c r="D12" s="97"/>
      <c r="E12" s="33">
        <v>3</v>
      </c>
      <c r="F12" s="208" t="s">
        <v>225</v>
      </c>
      <c r="G12" s="97">
        <f t="shared" si="0"/>
        <v>0</v>
      </c>
      <c r="H12" s="216" t="s">
        <v>625</v>
      </c>
      <c r="I12" s="152" t="s">
        <v>241</v>
      </c>
    </row>
    <row r="13" spans="1:13">
      <c r="A13" s="231"/>
      <c r="B13" s="264">
        <v>7</v>
      </c>
      <c r="C13" s="209" t="s">
        <v>242</v>
      </c>
      <c r="D13" s="99"/>
      <c r="E13" s="264">
        <v>1</v>
      </c>
      <c r="F13" s="209" t="s">
        <v>225</v>
      </c>
      <c r="G13" s="97">
        <f t="shared" si="0"/>
        <v>0</v>
      </c>
      <c r="H13" s="216" t="s">
        <v>625</v>
      </c>
      <c r="I13" s="360" t="s">
        <v>241</v>
      </c>
    </row>
    <row r="14" spans="1:13">
      <c r="A14" s="231"/>
      <c r="B14" s="265">
        <v>8</v>
      </c>
      <c r="C14" s="208" t="s">
        <v>243</v>
      </c>
      <c r="D14" s="166"/>
      <c r="E14" s="265">
        <v>3</v>
      </c>
      <c r="F14" s="208" t="s">
        <v>225</v>
      </c>
      <c r="G14" s="97">
        <f t="shared" si="0"/>
        <v>0</v>
      </c>
      <c r="H14" s="216" t="s">
        <v>625</v>
      </c>
      <c r="I14" s="360" t="s">
        <v>237</v>
      </c>
    </row>
    <row r="15" spans="1:13">
      <c r="A15" s="231"/>
      <c r="B15" s="264">
        <v>9</v>
      </c>
      <c r="C15" s="216" t="s">
        <v>230</v>
      </c>
      <c r="D15" s="99">
        <v>1980</v>
      </c>
      <c r="E15" s="264">
        <v>3</v>
      </c>
      <c r="F15" s="216" t="s">
        <v>231</v>
      </c>
      <c r="G15" s="97">
        <f t="shared" si="0"/>
        <v>5940</v>
      </c>
      <c r="H15" s="216" t="s">
        <v>625</v>
      </c>
      <c r="I15" s="360" t="s">
        <v>245</v>
      </c>
    </row>
    <row r="16" spans="1:13">
      <c r="A16" s="231"/>
      <c r="B16" s="264">
        <v>10</v>
      </c>
      <c r="C16" s="208" t="s">
        <v>234</v>
      </c>
      <c r="D16" s="99"/>
      <c r="E16" s="264">
        <v>3</v>
      </c>
      <c r="F16" s="216" t="s">
        <v>225</v>
      </c>
      <c r="G16" s="97">
        <f t="shared" si="0"/>
        <v>0</v>
      </c>
      <c r="H16" s="216" t="s">
        <v>625</v>
      </c>
      <c r="I16" s="360" t="s">
        <v>245</v>
      </c>
    </row>
    <row r="17" spans="1:13">
      <c r="A17" s="231"/>
      <c r="B17" s="264">
        <v>11</v>
      </c>
      <c r="C17" s="208" t="s">
        <v>236</v>
      </c>
      <c r="D17" s="99"/>
      <c r="E17" s="264">
        <v>3</v>
      </c>
      <c r="F17" s="216" t="s">
        <v>231</v>
      </c>
      <c r="G17" s="97">
        <f t="shared" si="0"/>
        <v>0</v>
      </c>
      <c r="H17" s="216" t="s">
        <v>625</v>
      </c>
      <c r="I17" s="360" t="s">
        <v>237</v>
      </c>
    </row>
    <row r="18" spans="1:13">
      <c r="A18" s="231"/>
      <c r="B18" s="264">
        <v>12</v>
      </c>
      <c r="C18" s="208" t="s">
        <v>238</v>
      </c>
      <c r="D18" s="99"/>
      <c r="E18" s="264">
        <v>1</v>
      </c>
      <c r="F18" s="216" t="s">
        <v>239</v>
      </c>
      <c r="G18" s="97">
        <f t="shared" si="0"/>
        <v>0</v>
      </c>
      <c r="H18" s="216" t="s">
        <v>625</v>
      </c>
      <c r="I18" s="360" t="s">
        <v>237</v>
      </c>
    </row>
    <row r="19" spans="1:13">
      <c r="A19" s="231"/>
      <c r="B19" s="264">
        <v>13</v>
      </c>
      <c r="C19" s="208" t="s">
        <v>240</v>
      </c>
      <c r="D19" s="99"/>
      <c r="E19" s="264">
        <v>1</v>
      </c>
      <c r="F19" s="216" t="s">
        <v>225</v>
      </c>
      <c r="G19" s="97">
        <f t="shared" si="0"/>
        <v>0</v>
      </c>
      <c r="H19" s="216" t="s">
        <v>625</v>
      </c>
      <c r="I19" s="360" t="s">
        <v>241</v>
      </c>
    </row>
    <row r="20" spans="1:13">
      <c r="A20" s="231"/>
      <c r="B20" s="264">
        <v>14</v>
      </c>
      <c r="C20" s="209" t="s">
        <v>242</v>
      </c>
      <c r="D20" s="99"/>
      <c r="E20" s="264">
        <v>1</v>
      </c>
      <c r="F20" s="212" t="s">
        <v>225</v>
      </c>
      <c r="G20" s="99">
        <f t="shared" si="0"/>
        <v>0</v>
      </c>
      <c r="H20" s="216" t="s">
        <v>625</v>
      </c>
      <c r="I20" s="360" t="s">
        <v>241</v>
      </c>
    </row>
    <row r="21" spans="1:13" ht="18.5" thickBot="1">
      <c r="A21" s="231"/>
      <c r="B21" s="264">
        <v>15</v>
      </c>
      <c r="C21" s="209" t="s">
        <v>246</v>
      </c>
      <c r="D21" s="99">
        <v>420</v>
      </c>
      <c r="E21" s="264">
        <v>4</v>
      </c>
      <c r="F21" s="208" t="s">
        <v>247</v>
      </c>
      <c r="G21" s="100">
        <f>D21*E21*3</f>
        <v>5040</v>
      </c>
      <c r="H21" s="209" t="s">
        <v>232</v>
      </c>
      <c r="I21" s="360" t="s">
        <v>248</v>
      </c>
    </row>
    <row r="22" spans="1:13" ht="18.5" thickTop="1">
      <c r="A22" s="232" t="s">
        <v>249</v>
      </c>
      <c r="B22" s="424"/>
      <c r="C22" s="424"/>
      <c r="D22" s="424"/>
      <c r="E22" s="424"/>
      <c r="F22" s="424"/>
      <c r="G22" s="343">
        <f>SUM(G8,G15,G21)</f>
        <v>109980</v>
      </c>
      <c r="H22" s="424"/>
      <c r="I22" s="437"/>
    </row>
    <row r="23" spans="1:13" ht="18.5" thickBot="1"/>
    <row r="24" spans="1:13" s="180" customFormat="1" ht="18.5" thickBot="1">
      <c r="A24" s="6" t="s">
        <v>250</v>
      </c>
      <c r="B24" s="6" t="s">
        <v>216</v>
      </c>
      <c r="C24" s="6" t="s">
        <v>217</v>
      </c>
      <c r="D24" s="6" t="s">
        <v>218</v>
      </c>
      <c r="E24" s="6" t="s">
        <v>219</v>
      </c>
      <c r="F24" s="6" t="s">
        <v>220</v>
      </c>
      <c r="G24" s="6" t="s">
        <v>43</v>
      </c>
      <c r="H24" s="6" t="s">
        <v>221</v>
      </c>
      <c r="I24" s="21" t="s">
        <v>222</v>
      </c>
    </row>
    <row r="25" spans="1:13">
      <c r="A25" s="229" t="s">
        <v>251</v>
      </c>
      <c r="B25" s="263">
        <v>16</v>
      </c>
      <c r="C25" s="207" t="s">
        <v>252</v>
      </c>
      <c r="D25" s="176">
        <v>1100</v>
      </c>
      <c r="E25" s="263">
        <v>1</v>
      </c>
      <c r="F25" s="207" t="s">
        <v>225</v>
      </c>
      <c r="G25" s="322">
        <f>D25*E25</f>
        <v>1100</v>
      </c>
      <c r="H25" s="207" t="s">
        <v>253</v>
      </c>
      <c r="I25" s="357" t="s">
        <v>254</v>
      </c>
      <c r="J25" s="24"/>
      <c r="K25" s="24"/>
      <c r="L25" s="24"/>
      <c r="M25" s="24"/>
    </row>
    <row r="26" spans="1:13" ht="18.5" thickBot="1">
      <c r="A26" s="181"/>
      <c r="B26" s="286">
        <v>17</v>
      </c>
      <c r="C26" s="334" t="s">
        <v>854</v>
      </c>
      <c r="D26" s="347">
        <v>165</v>
      </c>
      <c r="E26" s="286">
        <v>1</v>
      </c>
      <c r="F26" s="334" t="s">
        <v>356</v>
      </c>
      <c r="G26" s="100">
        <f>D26*E26</f>
        <v>165</v>
      </c>
      <c r="H26" s="334" t="s">
        <v>856</v>
      </c>
      <c r="I26" s="25" t="s">
        <v>855</v>
      </c>
      <c r="J26" s="24"/>
      <c r="K26" s="24"/>
      <c r="L26" s="24"/>
      <c r="M26" s="24"/>
    </row>
    <row r="27" spans="1:13" ht="18.5" thickTop="1">
      <c r="A27" s="232" t="s">
        <v>255</v>
      </c>
      <c r="B27" s="424"/>
      <c r="C27" s="424"/>
      <c r="D27" s="424"/>
      <c r="E27" s="424"/>
      <c r="F27" s="424"/>
      <c r="G27" s="343">
        <f>SUM(G25:G26)</f>
        <v>1265</v>
      </c>
      <c r="H27" s="424"/>
      <c r="I27" s="437"/>
      <c r="J27" s="24"/>
      <c r="K27" s="24"/>
      <c r="L27" s="24"/>
      <c r="M27" s="24"/>
    </row>
    <row r="28" spans="1:13" ht="18.5" thickBot="1"/>
    <row r="29" spans="1:13" s="180" customFormat="1" ht="18.5" thickBot="1">
      <c r="A29" s="6" t="s">
        <v>250</v>
      </c>
      <c r="B29" s="6" t="s">
        <v>216</v>
      </c>
      <c r="C29" s="6" t="s">
        <v>217</v>
      </c>
      <c r="D29" s="6" t="s">
        <v>218</v>
      </c>
      <c r="E29" s="6" t="s">
        <v>219</v>
      </c>
      <c r="F29" s="6" t="s">
        <v>220</v>
      </c>
      <c r="G29" s="6" t="s">
        <v>43</v>
      </c>
      <c r="H29" s="6" t="s">
        <v>221</v>
      </c>
      <c r="I29" s="21" t="s">
        <v>222</v>
      </c>
    </row>
    <row r="30" spans="1:13">
      <c r="A30" s="229" t="s">
        <v>256</v>
      </c>
      <c r="B30" s="263">
        <v>18</v>
      </c>
      <c r="C30" s="207" t="s">
        <v>257</v>
      </c>
      <c r="D30" s="176">
        <v>2000</v>
      </c>
      <c r="E30" s="263">
        <v>1</v>
      </c>
      <c r="F30" s="207" t="s">
        <v>258</v>
      </c>
      <c r="G30" s="176">
        <f>D30*E30</f>
        <v>2000</v>
      </c>
      <c r="H30" s="207" t="s">
        <v>244</v>
      </c>
      <c r="I30" s="357" t="s">
        <v>259</v>
      </c>
      <c r="J30" s="24"/>
      <c r="K30" s="24"/>
      <c r="L30" s="24"/>
      <c r="M30" s="24"/>
    </row>
    <row r="31" spans="1:13" ht="18.5" thickBot="1">
      <c r="A31" s="230"/>
      <c r="B31" s="33">
        <v>19</v>
      </c>
      <c r="C31" s="208" t="s">
        <v>260</v>
      </c>
      <c r="D31" s="97">
        <v>44</v>
      </c>
      <c r="E31" s="33">
        <v>50</v>
      </c>
      <c r="F31" s="208" t="s">
        <v>261</v>
      </c>
      <c r="G31" s="106">
        <f>D31*E31</f>
        <v>2200</v>
      </c>
      <c r="H31" s="208" t="s">
        <v>232</v>
      </c>
      <c r="I31" s="152" t="s">
        <v>262</v>
      </c>
      <c r="J31" s="24"/>
      <c r="K31" s="24"/>
      <c r="L31" s="24"/>
      <c r="M31" s="24"/>
    </row>
    <row r="32" spans="1:13" ht="18.5" thickTop="1">
      <c r="A32" s="232" t="s">
        <v>263</v>
      </c>
      <c r="B32" s="424"/>
      <c r="C32" s="424"/>
      <c r="D32" s="424"/>
      <c r="E32" s="424"/>
      <c r="F32" s="424"/>
      <c r="G32" s="343">
        <f>SUM(G30:G31)</f>
        <v>4200</v>
      </c>
      <c r="H32" s="424"/>
      <c r="I32" s="437"/>
      <c r="J32" s="24"/>
      <c r="K32" s="24"/>
      <c r="L32" s="24"/>
      <c r="M32" s="24"/>
    </row>
    <row r="33" spans="1:12" ht="18.5" thickBot="1"/>
    <row r="34" spans="1:12" ht="18.5" thickBot="1">
      <c r="A34" s="233" t="s">
        <v>264</v>
      </c>
      <c r="B34" s="266"/>
      <c r="C34" s="291"/>
      <c r="D34" s="266"/>
      <c r="E34" s="266"/>
      <c r="F34" s="291"/>
      <c r="G34" s="344">
        <f>SUM(G5,G22,G27,G32)</f>
        <v>147345</v>
      </c>
      <c r="H34" s="226"/>
      <c r="I34" s="361"/>
      <c r="J34" s="24"/>
      <c r="K34" s="24"/>
      <c r="L34" s="24"/>
    </row>
    <row r="36" spans="1:12" ht="18.5" thickBot="1">
      <c r="A36" s="1" t="s">
        <v>18</v>
      </c>
      <c r="B36" s="267"/>
    </row>
    <row r="37" spans="1:12" s="180" customFormat="1" ht="18.5" thickBot="1">
      <c r="A37" s="6" t="s">
        <v>250</v>
      </c>
      <c r="B37" s="6" t="s">
        <v>216</v>
      </c>
      <c r="C37" s="6" t="s">
        <v>217</v>
      </c>
      <c r="D37" s="6" t="s">
        <v>218</v>
      </c>
      <c r="E37" s="6" t="s">
        <v>219</v>
      </c>
      <c r="F37" s="6" t="s">
        <v>220</v>
      </c>
      <c r="G37" s="6" t="s">
        <v>43</v>
      </c>
      <c r="H37" s="6" t="s">
        <v>221</v>
      </c>
      <c r="I37" s="21" t="s">
        <v>222</v>
      </c>
    </row>
    <row r="38" spans="1:12" ht="18.5" thickBot="1">
      <c r="A38" s="234" t="s">
        <v>61</v>
      </c>
      <c r="B38" s="144">
        <v>1</v>
      </c>
      <c r="C38" s="145" t="s">
        <v>265</v>
      </c>
      <c r="D38" s="146">
        <v>4980</v>
      </c>
      <c r="E38" s="144">
        <v>3</v>
      </c>
      <c r="F38" s="143" t="s">
        <v>266</v>
      </c>
      <c r="G38" s="165">
        <f>D38*E38</f>
        <v>14940</v>
      </c>
      <c r="H38" s="163" t="s">
        <v>226</v>
      </c>
      <c r="I38" s="162" t="s">
        <v>267</v>
      </c>
    </row>
    <row r="39" spans="1:12" ht="18.5" thickTop="1">
      <c r="A39" s="228" t="s">
        <v>268</v>
      </c>
      <c r="B39" s="268"/>
      <c r="C39" s="292"/>
      <c r="D39" s="442"/>
      <c r="E39" s="443"/>
      <c r="F39" s="444"/>
      <c r="G39" s="343">
        <f>SUM(G38)</f>
        <v>14940</v>
      </c>
      <c r="H39" s="442"/>
      <c r="I39" s="444"/>
    </row>
    <row r="40" spans="1:12" ht="18.5" thickBot="1">
      <c r="A40" s="1"/>
      <c r="B40" s="262"/>
      <c r="C40" s="10"/>
      <c r="D40" s="262"/>
      <c r="E40" s="262"/>
      <c r="F40" s="10"/>
      <c r="G40" s="262"/>
      <c r="H40" s="10"/>
      <c r="I40" s="10"/>
    </row>
    <row r="41" spans="1:12" s="180" customFormat="1" ht="18.5" thickBot="1">
      <c r="A41" s="6" t="s">
        <v>250</v>
      </c>
      <c r="B41" s="6" t="s">
        <v>216</v>
      </c>
      <c r="C41" s="6" t="s">
        <v>217</v>
      </c>
      <c r="D41" s="6" t="s">
        <v>218</v>
      </c>
      <c r="E41" s="6" t="s">
        <v>219</v>
      </c>
      <c r="F41" s="6" t="s">
        <v>220</v>
      </c>
      <c r="G41" s="6" t="s">
        <v>43</v>
      </c>
      <c r="H41" s="6" t="s">
        <v>221</v>
      </c>
      <c r="I41" s="21" t="s">
        <v>222</v>
      </c>
    </row>
    <row r="42" spans="1:12">
      <c r="A42" s="229" t="s">
        <v>269</v>
      </c>
      <c r="B42" s="263">
        <v>2</v>
      </c>
      <c r="C42" s="207" t="s">
        <v>270</v>
      </c>
      <c r="D42" s="176">
        <v>5000</v>
      </c>
      <c r="E42" s="263">
        <v>1</v>
      </c>
      <c r="F42" s="216" t="s">
        <v>266</v>
      </c>
      <c r="G42" s="322">
        <f>D42*E42</f>
        <v>5000</v>
      </c>
      <c r="H42" s="207" t="s">
        <v>232</v>
      </c>
      <c r="I42" s="25" t="s">
        <v>271</v>
      </c>
    </row>
    <row r="43" spans="1:12">
      <c r="A43" s="230"/>
      <c r="B43" s="33">
        <v>3</v>
      </c>
      <c r="C43" s="208" t="s">
        <v>270</v>
      </c>
      <c r="D43" s="97">
        <v>10640</v>
      </c>
      <c r="E43" s="33">
        <v>1</v>
      </c>
      <c r="F43" s="224" t="s">
        <v>266</v>
      </c>
      <c r="G43" s="97">
        <f t="shared" ref="G43:G47" si="1">D43*E43</f>
        <v>10640</v>
      </c>
      <c r="H43" s="299" t="s">
        <v>232</v>
      </c>
      <c r="I43" s="25" t="s">
        <v>272</v>
      </c>
    </row>
    <row r="44" spans="1:12">
      <c r="A44" s="230"/>
      <c r="B44" s="33">
        <v>4</v>
      </c>
      <c r="C44" s="208" t="s">
        <v>273</v>
      </c>
      <c r="D44" s="97">
        <v>95000</v>
      </c>
      <c r="E44" s="33">
        <v>1</v>
      </c>
      <c r="F44" s="224" t="s">
        <v>266</v>
      </c>
      <c r="G44" s="97">
        <f t="shared" si="1"/>
        <v>95000</v>
      </c>
      <c r="H44" s="299" t="s">
        <v>232</v>
      </c>
      <c r="I44" s="152" t="s">
        <v>274</v>
      </c>
    </row>
    <row r="45" spans="1:12" ht="36">
      <c r="A45" s="230"/>
      <c r="B45" s="33">
        <v>5</v>
      </c>
      <c r="C45" s="208" t="s">
        <v>275</v>
      </c>
      <c r="D45" s="97">
        <v>100000</v>
      </c>
      <c r="E45" s="33">
        <v>1</v>
      </c>
      <c r="F45" s="224" t="s">
        <v>266</v>
      </c>
      <c r="G45" s="97">
        <f t="shared" si="1"/>
        <v>100000</v>
      </c>
      <c r="H45" s="299" t="s">
        <v>232</v>
      </c>
      <c r="I45" s="161" t="s">
        <v>276</v>
      </c>
    </row>
    <row r="46" spans="1:12" ht="36">
      <c r="A46" s="231"/>
      <c r="B46" s="264">
        <v>6</v>
      </c>
      <c r="C46" s="209" t="s">
        <v>277</v>
      </c>
      <c r="D46" s="99">
        <v>20000</v>
      </c>
      <c r="E46" s="264">
        <v>1</v>
      </c>
      <c r="F46" s="225" t="s">
        <v>266</v>
      </c>
      <c r="G46" s="97">
        <f t="shared" si="1"/>
        <v>20000</v>
      </c>
      <c r="H46" s="310" t="s">
        <v>232</v>
      </c>
      <c r="I46" s="160" t="s">
        <v>278</v>
      </c>
    </row>
    <row r="47" spans="1:12" ht="18.5" thickBot="1">
      <c r="A47" s="235"/>
      <c r="B47" s="269">
        <v>7</v>
      </c>
      <c r="C47" s="211" t="s">
        <v>279</v>
      </c>
      <c r="D47" s="316">
        <v>150000</v>
      </c>
      <c r="E47" s="269">
        <v>1</v>
      </c>
      <c r="F47" s="211" t="s">
        <v>266</v>
      </c>
      <c r="G47" s="345">
        <f t="shared" si="1"/>
        <v>150000</v>
      </c>
      <c r="H47" s="211" t="s">
        <v>232</v>
      </c>
      <c r="I47" s="154" t="s">
        <v>280</v>
      </c>
    </row>
    <row r="48" spans="1:12" ht="18.5" thickTop="1">
      <c r="A48" s="236" t="s">
        <v>281</v>
      </c>
      <c r="B48" s="107"/>
      <c r="C48" s="445"/>
      <c r="D48" s="446"/>
      <c r="E48" s="446"/>
      <c r="F48" s="447"/>
      <c r="G48" s="151">
        <f>SUM(G42:G47)</f>
        <v>380640</v>
      </c>
      <c r="H48" s="445"/>
      <c r="I48" s="447"/>
    </row>
    <row r="49" spans="1:13" ht="18.5" thickBot="1"/>
    <row r="50" spans="1:13" s="180" customFormat="1" ht="18.5" thickBot="1">
      <c r="A50" s="6" t="s">
        <v>250</v>
      </c>
      <c r="B50" s="6" t="s">
        <v>216</v>
      </c>
      <c r="C50" s="6" t="s">
        <v>217</v>
      </c>
      <c r="D50" s="6" t="s">
        <v>218</v>
      </c>
      <c r="E50" s="6" t="s">
        <v>219</v>
      </c>
      <c r="F50" s="6" t="s">
        <v>220</v>
      </c>
      <c r="G50" s="6" t="s">
        <v>43</v>
      </c>
      <c r="H50" s="6" t="s">
        <v>221</v>
      </c>
      <c r="I50" s="21" t="s">
        <v>222</v>
      </c>
    </row>
    <row r="51" spans="1:13">
      <c r="A51" s="237" t="s">
        <v>251</v>
      </c>
      <c r="B51" s="270">
        <v>8</v>
      </c>
      <c r="C51" s="293" t="s">
        <v>282</v>
      </c>
      <c r="D51" s="317">
        <v>8800</v>
      </c>
      <c r="E51" s="326">
        <v>1</v>
      </c>
      <c r="F51" s="293" t="s">
        <v>283</v>
      </c>
      <c r="G51" s="317">
        <f>D51*E51</f>
        <v>8800</v>
      </c>
      <c r="H51" s="293" t="s">
        <v>284</v>
      </c>
      <c r="I51" s="155" t="s">
        <v>861</v>
      </c>
    </row>
    <row r="52" spans="1:13" ht="18.5" thickBot="1">
      <c r="A52" s="238"/>
      <c r="B52" s="271">
        <v>9</v>
      </c>
      <c r="C52" s="294" t="s">
        <v>285</v>
      </c>
      <c r="D52" s="318">
        <v>197000</v>
      </c>
      <c r="E52" s="327">
        <v>1</v>
      </c>
      <c r="F52" s="213" t="s">
        <v>286</v>
      </c>
      <c r="G52" s="100">
        <f>D52*E52</f>
        <v>197000</v>
      </c>
      <c r="H52" s="294" t="s">
        <v>860</v>
      </c>
      <c r="I52" s="147" t="s">
        <v>287</v>
      </c>
    </row>
    <row r="53" spans="1:13" ht="18.5" thickTop="1">
      <c r="A53" s="236" t="s">
        <v>255</v>
      </c>
      <c r="B53" s="107"/>
      <c r="C53" s="445"/>
      <c r="D53" s="446"/>
      <c r="E53" s="446"/>
      <c r="F53" s="447"/>
      <c r="G53" s="151">
        <f>SUM(G51:G52)</f>
        <v>205800</v>
      </c>
      <c r="H53" s="445"/>
      <c r="I53" s="447"/>
    </row>
    <row r="54" spans="1:13" ht="18.5" thickBot="1"/>
    <row r="55" spans="1:13" s="180" customFormat="1" ht="18.5" thickBot="1">
      <c r="A55" s="6" t="s">
        <v>250</v>
      </c>
      <c r="B55" s="6" t="s">
        <v>216</v>
      </c>
      <c r="C55" s="34" t="s">
        <v>217</v>
      </c>
      <c r="D55" s="6" t="s">
        <v>218</v>
      </c>
      <c r="E55" s="21" t="s">
        <v>219</v>
      </c>
      <c r="F55" s="6" t="s">
        <v>220</v>
      </c>
      <c r="G55" s="6" t="s">
        <v>43</v>
      </c>
      <c r="H55" s="6" t="s">
        <v>221</v>
      </c>
      <c r="I55" s="21" t="s">
        <v>222</v>
      </c>
    </row>
    <row r="56" spans="1:13" ht="18.5" thickBot="1">
      <c r="A56" s="239" t="s">
        <v>288</v>
      </c>
      <c r="B56" s="272">
        <v>10</v>
      </c>
      <c r="C56" s="295" t="s">
        <v>289</v>
      </c>
      <c r="D56" s="319">
        <v>7167358</v>
      </c>
      <c r="E56" s="148">
        <v>1</v>
      </c>
      <c r="F56" s="214" t="s">
        <v>266</v>
      </c>
      <c r="G56" s="100">
        <f>D56*E56</f>
        <v>7167358</v>
      </c>
      <c r="H56" s="214" t="s">
        <v>290</v>
      </c>
      <c r="I56" s="159" t="s">
        <v>291</v>
      </c>
    </row>
    <row r="57" spans="1:13" ht="18.5" thickTop="1">
      <c r="A57" s="236" t="s">
        <v>292</v>
      </c>
      <c r="B57" s="107"/>
      <c r="C57" s="445"/>
      <c r="D57" s="446"/>
      <c r="E57" s="446"/>
      <c r="F57" s="447"/>
      <c r="G57" s="151">
        <f>G56</f>
        <v>7167358</v>
      </c>
      <c r="H57" s="445"/>
      <c r="I57" s="447"/>
    </row>
    <row r="58" spans="1:13" ht="18.5" thickBot="1"/>
    <row r="59" spans="1:13" ht="18.5" thickBot="1">
      <c r="A59" s="240" t="s">
        <v>293</v>
      </c>
      <c r="B59" s="273"/>
      <c r="C59" s="296"/>
      <c r="D59" s="273"/>
      <c r="E59" s="273"/>
      <c r="F59" s="296"/>
      <c r="G59" s="164">
        <f>SUM(G39,G48,G53,G57)</f>
        <v>7768738</v>
      </c>
      <c r="H59" s="226"/>
      <c r="I59" s="226"/>
    </row>
    <row r="60" spans="1:13">
      <c r="A60" s="241"/>
      <c r="B60" s="274"/>
      <c r="C60" s="215"/>
      <c r="D60" s="274"/>
      <c r="E60" s="274"/>
      <c r="F60" s="215"/>
      <c r="G60" s="346"/>
      <c r="H60" s="226"/>
      <c r="I60" s="361"/>
      <c r="J60" s="24"/>
      <c r="K60" s="24"/>
      <c r="L60" s="24"/>
    </row>
    <row r="61" spans="1:13" ht="18.5" thickBot="1">
      <c r="A61" s="1" t="s">
        <v>20</v>
      </c>
    </row>
    <row r="62" spans="1:13" s="180" customFormat="1" ht="18.5" thickBot="1">
      <c r="A62" s="6" t="s">
        <v>250</v>
      </c>
      <c r="B62" s="6" t="s">
        <v>216</v>
      </c>
      <c r="C62" s="6" t="s">
        <v>217</v>
      </c>
      <c r="D62" s="6" t="s">
        <v>218</v>
      </c>
      <c r="E62" s="6" t="s">
        <v>219</v>
      </c>
      <c r="F62" s="6" t="s">
        <v>220</v>
      </c>
      <c r="G62" s="6" t="s">
        <v>43</v>
      </c>
      <c r="H62" s="6" t="s">
        <v>221</v>
      </c>
      <c r="I62" s="21" t="s">
        <v>222</v>
      </c>
    </row>
    <row r="63" spans="1:13">
      <c r="A63" s="229" t="s">
        <v>294</v>
      </c>
      <c r="B63" s="33">
        <v>1</v>
      </c>
      <c r="C63" s="208" t="s">
        <v>295</v>
      </c>
      <c r="D63" s="97">
        <v>110</v>
      </c>
      <c r="E63" s="33">
        <v>9</v>
      </c>
      <c r="F63" s="208" t="s">
        <v>261</v>
      </c>
      <c r="G63" s="97">
        <f>D63*E63</f>
        <v>990</v>
      </c>
      <c r="H63" s="209" t="s">
        <v>296</v>
      </c>
      <c r="I63" s="209" t="s">
        <v>297</v>
      </c>
      <c r="J63" s="24"/>
      <c r="K63" s="24"/>
      <c r="L63" s="24"/>
      <c r="M63" s="24"/>
    </row>
    <row r="64" spans="1:13" ht="18.5" thickBot="1">
      <c r="A64" s="231"/>
      <c r="B64" s="264">
        <v>2</v>
      </c>
      <c r="C64" s="208" t="s">
        <v>298</v>
      </c>
      <c r="D64" s="99">
        <v>10000</v>
      </c>
      <c r="E64" s="264">
        <v>1</v>
      </c>
      <c r="F64" s="209" t="s">
        <v>266</v>
      </c>
      <c r="G64" s="347">
        <f>D64*E64</f>
        <v>10000</v>
      </c>
      <c r="H64" s="335" t="s">
        <v>232</v>
      </c>
      <c r="I64" s="153" t="s">
        <v>299</v>
      </c>
      <c r="J64" s="24"/>
      <c r="K64" s="24"/>
      <c r="L64" s="24"/>
      <c r="M64" s="24"/>
    </row>
    <row r="65" spans="1:13" ht="18.5" thickTop="1">
      <c r="A65" s="232" t="s">
        <v>300</v>
      </c>
      <c r="B65" s="424"/>
      <c r="C65" s="424"/>
      <c r="D65" s="424"/>
      <c r="E65" s="424"/>
      <c r="F65" s="424"/>
      <c r="G65" s="343">
        <f>SUM(G63:G64)</f>
        <v>10990</v>
      </c>
      <c r="H65" s="438"/>
      <c r="I65" s="438"/>
      <c r="J65" s="24"/>
      <c r="K65" s="24"/>
      <c r="L65" s="24"/>
      <c r="M65" s="24"/>
    </row>
    <row r="66" spans="1:13" ht="18.5" thickBot="1"/>
    <row r="67" spans="1:13" s="180" customFormat="1" ht="18.5" thickBot="1">
      <c r="A67" s="6" t="s">
        <v>250</v>
      </c>
      <c r="B67" s="6" t="s">
        <v>216</v>
      </c>
      <c r="C67" s="6" t="s">
        <v>217</v>
      </c>
      <c r="D67" s="6" t="s">
        <v>218</v>
      </c>
      <c r="E67" s="6" t="s">
        <v>219</v>
      </c>
      <c r="F67" s="6" t="s">
        <v>220</v>
      </c>
      <c r="G67" s="6" t="s">
        <v>43</v>
      </c>
      <c r="H67" s="6" t="s">
        <v>221</v>
      </c>
      <c r="I67" s="21" t="s">
        <v>222</v>
      </c>
    </row>
    <row r="68" spans="1:13">
      <c r="A68" s="229" t="s">
        <v>301</v>
      </c>
      <c r="B68" s="230">
        <v>3</v>
      </c>
      <c r="C68" s="297" t="s">
        <v>302</v>
      </c>
      <c r="D68" s="176">
        <v>26162</v>
      </c>
      <c r="E68" s="263">
        <v>12</v>
      </c>
      <c r="F68" s="207" t="s">
        <v>303</v>
      </c>
      <c r="G68" s="322">
        <f>D68*E68</f>
        <v>313944</v>
      </c>
      <c r="H68" s="207" t="s">
        <v>304</v>
      </c>
      <c r="I68" s="27" t="s">
        <v>305</v>
      </c>
      <c r="J68" s="24"/>
      <c r="K68" s="24"/>
      <c r="L68" s="24"/>
      <c r="M68" s="24"/>
    </row>
    <row r="69" spans="1:13">
      <c r="A69" s="230"/>
      <c r="B69" s="230">
        <v>4</v>
      </c>
      <c r="C69" s="27" t="s">
        <v>306</v>
      </c>
      <c r="D69" s="95">
        <v>15260</v>
      </c>
      <c r="E69" s="33">
        <v>5</v>
      </c>
      <c r="F69" s="208" t="s">
        <v>303</v>
      </c>
      <c r="G69" s="97">
        <f t="shared" ref="G69:G72" si="2">D69*E69</f>
        <v>76300</v>
      </c>
      <c r="H69" s="208" t="s">
        <v>304</v>
      </c>
      <c r="I69" s="29" t="s">
        <v>305</v>
      </c>
      <c r="J69" s="24"/>
      <c r="K69" s="24"/>
      <c r="L69" s="24"/>
      <c r="M69" s="24"/>
    </row>
    <row r="70" spans="1:13">
      <c r="A70" s="230"/>
      <c r="B70" s="230">
        <v>5</v>
      </c>
      <c r="C70" s="27" t="s">
        <v>838</v>
      </c>
      <c r="D70" s="95">
        <v>13080</v>
      </c>
      <c r="E70" s="33">
        <v>1</v>
      </c>
      <c r="F70" s="208" t="s">
        <v>303</v>
      </c>
      <c r="G70" s="97">
        <f t="shared" si="2"/>
        <v>13080</v>
      </c>
      <c r="H70" s="225" t="s">
        <v>839</v>
      </c>
      <c r="I70" s="29" t="s">
        <v>305</v>
      </c>
      <c r="J70" s="24"/>
      <c r="K70" s="24"/>
      <c r="L70" s="24"/>
      <c r="M70" s="24"/>
    </row>
    <row r="71" spans="1:13">
      <c r="A71" s="230"/>
      <c r="B71" s="230">
        <v>6</v>
      </c>
      <c r="C71" s="27" t="s">
        <v>307</v>
      </c>
      <c r="D71" s="97">
        <v>5450</v>
      </c>
      <c r="E71" s="33">
        <v>5</v>
      </c>
      <c r="F71" s="208" t="s">
        <v>535</v>
      </c>
      <c r="G71" s="97">
        <f t="shared" si="2"/>
        <v>27250</v>
      </c>
      <c r="H71" s="225" t="s">
        <v>308</v>
      </c>
      <c r="I71" s="29" t="s">
        <v>309</v>
      </c>
      <c r="J71" s="24"/>
      <c r="K71" s="24"/>
      <c r="L71" s="24"/>
      <c r="M71" s="24"/>
    </row>
    <row r="72" spans="1:13" ht="18.5" thickBot="1">
      <c r="A72" s="230"/>
      <c r="B72" s="230">
        <v>7</v>
      </c>
      <c r="C72" s="27" t="s">
        <v>307</v>
      </c>
      <c r="D72" s="97">
        <v>6540</v>
      </c>
      <c r="E72" s="33">
        <v>1</v>
      </c>
      <c r="F72" s="208" t="s">
        <v>303</v>
      </c>
      <c r="G72" s="347">
        <f t="shared" si="2"/>
        <v>6540</v>
      </c>
      <c r="H72" s="335" t="s">
        <v>308</v>
      </c>
      <c r="I72" s="157" t="s">
        <v>309</v>
      </c>
      <c r="J72" s="24"/>
      <c r="K72" s="24"/>
      <c r="L72" s="24"/>
      <c r="M72" s="24"/>
    </row>
    <row r="73" spans="1:13" ht="18.5" thickTop="1">
      <c r="A73" s="232" t="s">
        <v>310</v>
      </c>
      <c r="B73" s="424"/>
      <c r="C73" s="424"/>
      <c r="D73" s="424"/>
      <c r="E73" s="424"/>
      <c r="F73" s="424"/>
      <c r="G73" s="343">
        <f>SUM(G68:G72)</f>
        <v>437114</v>
      </c>
      <c r="H73" s="438"/>
      <c r="I73" s="438"/>
      <c r="J73" s="24"/>
      <c r="K73" s="24"/>
      <c r="L73" s="24"/>
      <c r="M73" s="24"/>
    </row>
    <row r="74" spans="1:13" ht="18.5" thickBot="1"/>
    <row r="75" spans="1:13" s="180" customFormat="1" ht="18.5" thickBot="1">
      <c r="A75" s="6" t="s">
        <v>250</v>
      </c>
      <c r="B75" s="6" t="s">
        <v>216</v>
      </c>
      <c r="C75" s="6" t="s">
        <v>217</v>
      </c>
      <c r="D75" s="6" t="s">
        <v>218</v>
      </c>
      <c r="E75" s="6" t="s">
        <v>219</v>
      </c>
      <c r="F75" s="6" t="s">
        <v>220</v>
      </c>
      <c r="G75" s="6" t="s">
        <v>43</v>
      </c>
      <c r="H75" s="6" t="s">
        <v>221</v>
      </c>
      <c r="I75" s="21" t="s">
        <v>222</v>
      </c>
    </row>
    <row r="76" spans="1:13" ht="18.5" thickBot="1">
      <c r="A76" s="229" t="s">
        <v>229</v>
      </c>
      <c r="B76" s="263">
        <v>8</v>
      </c>
      <c r="C76" s="207" t="s">
        <v>311</v>
      </c>
      <c r="D76" s="176">
        <v>415</v>
      </c>
      <c r="E76" s="263">
        <v>3</v>
      </c>
      <c r="F76" s="207" t="s">
        <v>312</v>
      </c>
      <c r="G76" s="176">
        <f>D76*E76</f>
        <v>1245</v>
      </c>
      <c r="H76" s="207" t="s">
        <v>313</v>
      </c>
      <c r="I76" s="207" t="s">
        <v>314</v>
      </c>
      <c r="J76" s="24"/>
      <c r="K76" s="24"/>
      <c r="L76" s="24"/>
      <c r="M76" s="24"/>
    </row>
    <row r="77" spans="1:13" ht="18.5" thickTop="1">
      <c r="A77" s="232" t="s">
        <v>315</v>
      </c>
      <c r="B77" s="424"/>
      <c r="C77" s="424"/>
      <c r="D77" s="424"/>
      <c r="E77" s="424"/>
      <c r="F77" s="424"/>
      <c r="G77" s="343">
        <f>SUM(G76)</f>
        <v>1245</v>
      </c>
      <c r="H77" s="424"/>
      <c r="I77" s="437"/>
      <c r="J77" s="24"/>
      <c r="K77" s="24"/>
      <c r="L77" s="24"/>
      <c r="M77" s="24"/>
    </row>
    <row r="78" spans="1:13" ht="18.5" thickBot="1"/>
    <row r="79" spans="1:13" s="180" customFormat="1" ht="18.5" thickBot="1">
      <c r="A79" s="6" t="s">
        <v>250</v>
      </c>
      <c r="B79" s="6" t="s">
        <v>216</v>
      </c>
      <c r="C79" s="6" t="s">
        <v>217</v>
      </c>
      <c r="D79" s="6" t="s">
        <v>218</v>
      </c>
      <c r="E79" s="6" t="s">
        <v>219</v>
      </c>
      <c r="F79" s="6" t="s">
        <v>220</v>
      </c>
      <c r="G79" s="6" t="s">
        <v>43</v>
      </c>
      <c r="H79" s="6" t="s">
        <v>221</v>
      </c>
      <c r="I79" s="21" t="s">
        <v>222</v>
      </c>
    </row>
    <row r="80" spans="1:13">
      <c r="A80" s="229" t="s">
        <v>316</v>
      </c>
      <c r="B80" s="263">
        <v>9</v>
      </c>
      <c r="C80" s="298" t="s">
        <v>176</v>
      </c>
      <c r="D80" s="149">
        <v>121</v>
      </c>
      <c r="E80" s="381">
        <v>400</v>
      </c>
      <c r="F80" s="216" t="s">
        <v>261</v>
      </c>
      <c r="G80" s="106">
        <f>D80*E80</f>
        <v>48400</v>
      </c>
      <c r="H80" s="216" t="s">
        <v>472</v>
      </c>
      <c r="I80" s="155" t="s">
        <v>318</v>
      </c>
      <c r="J80" s="24"/>
      <c r="K80" s="24"/>
      <c r="L80" s="24"/>
      <c r="M80" s="24"/>
    </row>
    <row r="81" spans="1:13">
      <c r="A81" s="230"/>
      <c r="B81" s="33">
        <v>10</v>
      </c>
      <c r="C81" s="298" t="s">
        <v>179</v>
      </c>
      <c r="D81" s="150">
        <v>55</v>
      </c>
      <c r="E81" s="382">
        <v>200</v>
      </c>
      <c r="F81" s="208" t="s">
        <v>319</v>
      </c>
      <c r="G81" s="97">
        <f t="shared" ref="G81:G91" si="3">D81*E81</f>
        <v>11000</v>
      </c>
      <c r="H81" s="216" t="s">
        <v>472</v>
      </c>
      <c r="I81" s="156" t="s">
        <v>318</v>
      </c>
      <c r="J81" s="24"/>
      <c r="K81" s="24"/>
      <c r="L81" s="24"/>
      <c r="M81" s="24"/>
    </row>
    <row r="82" spans="1:13">
      <c r="A82" s="230"/>
      <c r="B82" s="33">
        <v>11</v>
      </c>
      <c r="C82" s="298" t="s">
        <v>182</v>
      </c>
      <c r="D82" s="150">
        <v>132</v>
      </c>
      <c r="E82" s="382">
        <v>1200</v>
      </c>
      <c r="F82" s="208" t="s">
        <v>320</v>
      </c>
      <c r="G82" s="97">
        <f t="shared" si="3"/>
        <v>158400</v>
      </c>
      <c r="H82" s="216" t="s">
        <v>472</v>
      </c>
      <c r="I82" s="156" t="s">
        <v>321</v>
      </c>
      <c r="J82" s="24"/>
      <c r="K82" s="24"/>
      <c r="L82" s="24"/>
      <c r="M82" s="24"/>
    </row>
    <row r="83" spans="1:13">
      <c r="A83" s="230"/>
      <c r="B83" s="33">
        <v>12</v>
      </c>
      <c r="C83" s="298" t="s">
        <v>852</v>
      </c>
      <c r="D83" s="150">
        <v>275</v>
      </c>
      <c r="E83" s="382">
        <v>300</v>
      </c>
      <c r="F83" s="208" t="s">
        <v>225</v>
      </c>
      <c r="G83" s="97">
        <f t="shared" si="3"/>
        <v>82500</v>
      </c>
      <c r="H83" s="216" t="s">
        <v>472</v>
      </c>
      <c r="I83" s="156" t="s">
        <v>318</v>
      </c>
      <c r="J83" s="24"/>
      <c r="K83" s="24"/>
      <c r="L83" s="24"/>
      <c r="M83" s="24"/>
    </row>
    <row r="84" spans="1:13">
      <c r="A84" s="230"/>
      <c r="B84" s="33">
        <v>13</v>
      </c>
      <c r="C84" s="298" t="s">
        <v>187</v>
      </c>
      <c r="D84" s="150">
        <v>1375</v>
      </c>
      <c r="E84" s="382">
        <v>700</v>
      </c>
      <c r="F84" s="208" t="s">
        <v>319</v>
      </c>
      <c r="G84" s="97">
        <f t="shared" si="3"/>
        <v>962500</v>
      </c>
      <c r="H84" s="216" t="s">
        <v>472</v>
      </c>
      <c r="I84" s="156" t="s">
        <v>318</v>
      </c>
      <c r="J84" s="24"/>
      <c r="K84" s="24"/>
      <c r="L84" s="24"/>
      <c r="M84" s="24"/>
    </row>
    <row r="85" spans="1:13">
      <c r="A85" s="231"/>
      <c r="B85" s="264">
        <v>14</v>
      </c>
      <c r="C85" s="298" t="s">
        <v>188</v>
      </c>
      <c r="D85" s="150">
        <v>880</v>
      </c>
      <c r="E85" s="382">
        <v>350</v>
      </c>
      <c r="F85" s="208" t="s">
        <v>225</v>
      </c>
      <c r="G85" s="97">
        <f t="shared" si="3"/>
        <v>308000</v>
      </c>
      <c r="H85" s="216" t="s">
        <v>472</v>
      </c>
      <c r="I85" s="156" t="s">
        <v>318</v>
      </c>
      <c r="J85" s="24"/>
      <c r="K85" s="24"/>
      <c r="L85" s="24"/>
      <c r="M85" s="24"/>
    </row>
    <row r="86" spans="1:13">
      <c r="A86" s="231"/>
      <c r="B86" s="264">
        <v>15</v>
      </c>
      <c r="C86" s="298" t="s">
        <v>189</v>
      </c>
      <c r="D86" s="150">
        <v>440</v>
      </c>
      <c r="E86" s="382">
        <v>350</v>
      </c>
      <c r="F86" s="208" t="s">
        <v>225</v>
      </c>
      <c r="G86" s="97">
        <f t="shared" si="3"/>
        <v>154000</v>
      </c>
      <c r="H86" s="216" t="s">
        <v>472</v>
      </c>
      <c r="I86" s="156" t="s">
        <v>321</v>
      </c>
      <c r="J86" s="24"/>
      <c r="K86" s="24"/>
      <c r="L86" s="24"/>
      <c r="M86" s="24"/>
    </row>
    <row r="87" spans="1:13">
      <c r="A87" s="231"/>
      <c r="B87" s="264">
        <v>16</v>
      </c>
      <c r="C87" s="298" t="s">
        <v>190</v>
      </c>
      <c r="D87" s="150">
        <v>440</v>
      </c>
      <c r="E87" s="382">
        <v>150</v>
      </c>
      <c r="F87" s="208" t="s">
        <v>225</v>
      </c>
      <c r="G87" s="97">
        <f t="shared" si="3"/>
        <v>66000</v>
      </c>
      <c r="H87" s="216" t="s">
        <v>472</v>
      </c>
      <c r="I87" s="156" t="s">
        <v>322</v>
      </c>
      <c r="J87" s="24"/>
      <c r="K87" s="24"/>
      <c r="L87" s="24"/>
      <c r="M87" s="24"/>
    </row>
    <row r="88" spans="1:13">
      <c r="A88" s="231"/>
      <c r="B88" s="264">
        <v>17</v>
      </c>
      <c r="C88" s="298" t="s">
        <v>191</v>
      </c>
      <c r="D88" s="150">
        <v>1705</v>
      </c>
      <c r="E88" s="382">
        <v>700</v>
      </c>
      <c r="F88" s="208" t="s">
        <v>225</v>
      </c>
      <c r="G88" s="97">
        <f t="shared" si="3"/>
        <v>1193500</v>
      </c>
      <c r="H88" s="208" t="s">
        <v>313</v>
      </c>
      <c r="I88" s="156" t="s">
        <v>323</v>
      </c>
      <c r="J88" s="24"/>
      <c r="K88" s="24"/>
      <c r="L88" s="24"/>
      <c r="M88" s="24"/>
    </row>
    <row r="89" spans="1:13">
      <c r="A89" s="231"/>
      <c r="B89" s="264">
        <v>18</v>
      </c>
      <c r="C89" s="298" t="s">
        <v>192</v>
      </c>
      <c r="D89" s="150">
        <v>462</v>
      </c>
      <c r="E89" s="332">
        <v>500</v>
      </c>
      <c r="F89" s="208" t="s">
        <v>319</v>
      </c>
      <c r="G89" s="97">
        <f>D89*E89</f>
        <v>231000</v>
      </c>
      <c r="H89" s="208" t="s">
        <v>848</v>
      </c>
      <c r="I89" s="156" t="s">
        <v>323</v>
      </c>
      <c r="J89" s="24"/>
      <c r="K89" s="24"/>
      <c r="L89" s="24"/>
      <c r="M89" s="24"/>
    </row>
    <row r="90" spans="1:13">
      <c r="A90" s="231"/>
      <c r="B90" s="33">
        <v>19</v>
      </c>
      <c r="C90" s="299" t="s">
        <v>324</v>
      </c>
      <c r="D90" s="97">
        <v>132</v>
      </c>
      <c r="E90" s="264">
        <v>100</v>
      </c>
      <c r="F90" s="208" t="s">
        <v>261</v>
      </c>
      <c r="G90" s="97">
        <f t="shared" si="3"/>
        <v>13200</v>
      </c>
      <c r="H90" s="208" t="s">
        <v>472</v>
      </c>
      <c r="I90" s="156" t="s">
        <v>325</v>
      </c>
      <c r="J90" s="24"/>
      <c r="K90" s="24"/>
      <c r="L90" s="24"/>
      <c r="M90" s="24"/>
    </row>
    <row r="91" spans="1:13" ht="18.5" thickBot="1">
      <c r="A91" s="238"/>
      <c r="B91" s="271">
        <v>20</v>
      </c>
      <c r="C91" s="213" t="s">
        <v>326</v>
      </c>
      <c r="D91" s="383">
        <v>33000</v>
      </c>
      <c r="E91" s="271">
        <v>10</v>
      </c>
      <c r="F91" s="213" t="s">
        <v>225</v>
      </c>
      <c r="G91" s="100">
        <f t="shared" si="3"/>
        <v>330000</v>
      </c>
      <c r="H91" s="213" t="s">
        <v>472</v>
      </c>
      <c r="I91" s="362" t="s">
        <v>327</v>
      </c>
      <c r="J91" s="24"/>
      <c r="K91" s="24"/>
      <c r="L91" s="24"/>
      <c r="M91" s="24"/>
    </row>
    <row r="92" spans="1:13" ht="18.5" thickTop="1">
      <c r="A92" s="232" t="s">
        <v>328</v>
      </c>
      <c r="B92" s="424"/>
      <c r="C92" s="424"/>
      <c r="D92" s="424"/>
      <c r="E92" s="424"/>
      <c r="F92" s="424"/>
      <c r="G92" s="151">
        <f>SUM(G80:G91)</f>
        <v>3558500</v>
      </c>
      <c r="H92" s="427"/>
      <c r="I92" s="438"/>
      <c r="J92" s="24"/>
      <c r="K92" s="24"/>
      <c r="L92" s="24"/>
      <c r="M92" s="24"/>
    </row>
    <row r="93" spans="1:13" ht="18.5" thickBot="1"/>
    <row r="94" spans="1:13" s="180" customFormat="1" ht="18.5" thickBot="1">
      <c r="A94" s="6" t="s">
        <v>250</v>
      </c>
      <c r="B94" s="6" t="s">
        <v>216</v>
      </c>
      <c r="C94" s="6" t="s">
        <v>217</v>
      </c>
      <c r="D94" s="6" t="s">
        <v>218</v>
      </c>
      <c r="E94" s="6" t="s">
        <v>219</v>
      </c>
      <c r="F94" s="6" t="s">
        <v>220</v>
      </c>
      <c r="G94" s="6" t="s">
        <v>43</v>
      </c>
      <c r="H94" s="6" t="s">
        <v>221</v>
      </c>
      <c r="I94" s="21" t="s">
        <v>222</v>
      </c>
    </row>
    <row r="95" spans="1:13" ht="18.5" thickBot="1">
      <c r="A95" s="229" t="s">
        <v>329</v>
      </c>
      <c r="B95" s="263">
        <v>21</v>
      </c>
      <c r="C95" s="207" t="s">
        <v>330</v>
      </c>
      <c r="D95" s="176">
        <v>1000</v>
      </c>
      <c r="E95" s="263">
        <v>1</v>
      </c>
      <c r="F95" s="207" t="s">
        <v>331</v>
      </c>
      <c r="G95" s="176">
        <f>D95*E95</f>
        <v>1000</v>
      </c>
      <c r="H95" s="207" t="s">
        <v>232</v>
      </c>
      <c r="I95" s="357" t="s">
        <v>332</v>
      </c>
      <c r="J95" s="24"/>
      <c r="K95" s="24"/>
      <c r="L95" s="24"/>
      <c r="M95" s="24"/>
    </row>
    <row r="96" spans="1:13" ht="18.5" thickTop="1">
      <c r="A96" s="232" t="s">
        <v>333</v>
      </c>
      <c r="B96" s="424"/>
      <c r="C96" s="424"/>
      <c r="D96" s="424"/>
      <c r="E96" s="424"/>
      <c r="F96" s="424"/>
      <c r="G96" s="343">
        <f>SUM(G95)</f>
        <v>1000</v>
      </c>
      <c r="H96" s="424"/>
      <c r="I96" s="437"/>
      <c r="J96" s="24"/>
      <c r="K96" s="24"/>
      <c r="L96" s="24"/>
      <c r="M96" s="24"/>
    </row>
    <row r="97" spans="1:13" ht="18.5" thickBot="1"/>
    <row r="98" spans="1:13" s="180" customFormat="1" ht="18.5" thickBot="1">
      <c r="A98" s="6" t="s">
        <v>250</v>
      </c>
      <c r="B98" s="6" t="s">
        <v>216</v>
      </c>
      <c r="C98" s="6" t="s">
        <v>217</v>
      </c>
      <c r="D98" s="6" t="s">
        <v>218</v>
      </c>
      <c r="E98" s="6" t="s">
        <v>219</v>
      </c>
      <c r="F98" s="6" t="s">
        <v>220</v>
      </c>
      <c r="G98" s="6" t="s">
        <v>43</v>
      </c>
      <c r="H98" s="30" t="s">
        <v>221</v>
      </c>
      <c r="I98" s="21" t="s">
        <v>222</v>
      </c>
    </row>
    <row r="99" spans="1:13">
      <c r="A99" s="229" t="s">
        <v>334</v>
      </c>
      <c r="B99" s="263">
        <v>22</v>
      </c>
      <c r="C99" s="207" t="s">
        <v>840</v>
      </c>
      <c r="D99" s="263">
        <v>62.9</v>
      </c>
      <c r="E99" s="263">
        <v>100</v>
      </c>
      <c r="F99" s="207" t="s">
        <v>335</v>
      </c>
      <c r="G99" s="322">
        <f>D99*E99</f>
        <v>6290</v>
      </c>
      <c r="H99" s="217" t="s">
        <v>244</v>
      </c>
      <c r="I99" s="25" t="s">
        <v>336</v>
      </c>
      <c r="J99" s="24"/>
      <c r="K99" s="24"/>
      <c r="L99" s="24"/>
      <c r="M99" s="24"/>
    </row>
    <row r="100" spans="1:13">
      <c r="A100" s="230"/>
      <c r="B100" s="33">
        <v>23</v>
      </c>
      <c r="C100" s="208" t="s">
        <v>841</v>
      </c>
      <c r="D100" s="97">
        <v>4.1500000000000004</v>
      </c>
      <c r="E100" s="33">
        <v>400</v>
      </c>
      <c r="F100" s="208" t="s">
        <v>335</v>
      </c>
      <c r="G100" s="97">
        <f t="shared" ref="G100:G104" si="4">D100*E100</f>
        <v>1660.0000000000002</v>
      </c>
      <c r="H100" s="208" t="s">
        <v>244</v>
      </c>
      <c r="I100" s="152" t="s">
        <v>336</v>
      </c>
      <c r="J100" s="24"/>
      <c r="K100" s="24"/>
      <c r="L100" s="24"/>
      <c r="M100" s="24"/>
    </row>
    <row r="101" spans="1:13">
      <c r="A101" s="230"/>
      <c r="B101" s="33">
        <v>24</v>
      </c>
      <c r="C101" s="208" t="s">
        <v>842</v>
      </c>
      <c r="D101" s="97">
        <v>1019</v>
      </c>
      <c r="E101" s="33">
        <v>10</v>
      </c>
      <c r="F101" s="208" t="s">
        <v>335</v>
      </c>
      <c r="G101" s="97">
        <f t="shared" si="4"/>
        <v>10190</v>
      </c>
      <c r="H101" s="208" t="s">
        <v>244</v>
      </c>
      <c r="I101" s="152" t="s">
        <v>336</v>
      </c>
      <c r="J101" s="24"/>
      <c r="K101" s="24"/>
      <c r="L101" s="24"/>
      <c r="M101" s="24"/>
    </row>
    <row r="102" spans="1:13">
      <c r="A102" s="230"/>
      <c r="B102" s="33">
        <v>25</v>
      </c>
      <c r="C102" s="208" t="s">
        <v>843</v>
      </c>
      <c r="D102" s="97">
        <v>50000</v>
      </c>
      <c r="E102" s="33">
        <v>1</v>
      </c>
      <c r="F102" s="208" t="s">
        <v>283</v>
      </c>
      <c r="G102" s="97">
        <f t="shared" si="4"/>
        <v>50000</v>
      </c>
      <c r="H102" s="208" t="s">
        <v>244</v>
      </c>
      <c r="I102" s="152" t="s">
        <v>336</v>
      </c>
      <c r="J102" s="24"/>
      <c r="K102" s="24"/>
      <c r="L102" s="24"/>
      <c r="M102" s="24"/>
    </row>
    <row r="103" spans="1:13">
      <c r="A103" s="230"/>
      <c r="B103" s="33">
        <v>26</v>
      </c>
      <c r="C103" s="208" t="s">
        <v>844</v>
      </c>
      <c r="D103" s="97">
        <v>249</v>
      </c>
      <c r="E103" s="32">
        <v>4000</v>
      </c>
      <c r="F103" s="208" t="s">
        <v>335</v>
      </c>
      <c r="G103" s="97">
        <f t="shared" si="4"/>
        <v>996000</v>
      </c>
      <c r="H103" s="208" t="s">
        <v>232</v>
      </c>
      <c r="I103" s="152" t="s">
        <v>337</v>
      </c>
      <c r="J103" s="24"/>
      <c r="K103" s="24"/>
      <c r="L103" s="24"/>
      <c r="M103" s="24"/>
    </row>
    <row r="104" spans="1:13" ht="18.5" thickBot="1">
      <c r="A104" s="231"/>
      <c r="B104" s="264">
        <v>27</v>
      </c>
      <c r="C104" s="208" t="s">
        <v>845</v>
      </c>
      <c r="D104" s="99">
        <v>19</v>
      </c>
      <c r="E104" s="328">
        <v>8000</v>
      </c>
      <c r="F104" s="209" t="s">
        <v>261</v>
      </c>
      <c r="G104" s="97">
        <f t="shared" si="4"/>
        <v>152000</v>
      </c>
      <c r="H104" s="208" t="s">
        <v>232</v>
      </c>
      <c r="I104" s="152" t="s">
        <v>337</v>
      </c>
      <c r="J104" s="24"/>
      <c r="K104" s="24"/>
      <c r="L104" s="24"/>
      <c r="M104" s="24"/>
    </row>
    <row r="105" spans="1:13" ht="18.5" thickTop="1">
      <c r="A105" s="232" t="s">
        <v>338</v>
      </c>
      <c r="B105" s="424"/>
      <c r="C105" s="424"/>
      <c r="D105" s="424"/>
      <c r="E105" s="424"/>
      <c r="F105" s="424"/>
      <c r="G105" s="343">
        <f>SUM(G99:G104)</f>
        <v>1216140</v>
      </c>
      <c r="H105" s="424"/>
      <c r="I105" s="437"/>
      <c r="J105" s="24"/>
      <c r="K105" s="24"/>
      <c r="L105" s="24"/>
      <c r="M105" s="24"/>
    </row>
    <row r="106" spans="1:13" ht="18.5" thickBot="1"/>
    <row r="107" spans="1:13" s="180" customFormat="1" ht="18.5" thickBot="1">
      <c r="A107" s="6" t="s">
        <v>250</v>
      </c>
      <c r="B107" s="6" t="s">
        <v>216</v>
      </c>
      <c r="C107" s="6" t="s">
        <v>217</v>
      </c>
      <c r="D107" s="6" t="s">
        <v>218</v>
      </c>
      <c r="E107" s="6" t="s">
        <v>219</v>
      </c>
      <c r="F107" s="6" t="s">
        <v>220</v>
      </c>
      <c r="G107" s="6" t="s">
        <v>43</v>
      </c>
      <c r="H107" s="30" t="s">
        <v>221</v>
      </c>
      <c r="I107" s="21" t="s">
        <v>222</v>
      </c>
    </row>
    <row r="108" spans="1:13">
      <c r="A108" s="229" t="s">
        <v>251</v>
      </c>
      <c r="B108" s="263">
        <v>28</v>
      </c>
      <c r="C108" s="207" t="s">
        <v>339</v>
      </c>
      <c r="D108" s="176">
        <v>550</v>
      </c>
      <c r="E108" s="263">
        <v>1</v>
      </c>
      <c r="F108" s="207" t="s">
        <v>258</v>
      </c>
      <c r="G108" s="322">
        <f>D108*E108</f>
        <v>550</v>
      </c>
      <c r="H108" s="217" t="s">
        <v>232</v>
      </c>
      <c r="I108" s="217" t="s">
        <v>340</v>
      </c>
      <c r="J108" s="24"/>
      <c r="K108" s="24"/>
      <c r="L108" s="24"/>
      <c r="M108" s="24"/>
    </row>
    <row r="109" spans="1:13">
      <c r="A109" s="181"/>
      <c r="B109" s="107">
        <v>29</v>
      </c>
      <c r="C109" s="216" t="s">
        <v>341</v>
      </c>
      <c r="D109" s="106">
        <v>550</v>
      </c>
      <c r="E109" s="107">
        <v>1</v>
      </c>
      <c r="F109" s="216" t="s">
        <v>258</v>
      </c>
      <c r="G109" s="97">
        <f t="shared" ref="G109:G114" si="5">D109*E109</f>
        <v>550</v>
      </c>
      <c r="H109" s="208" t="s">
        <v>317</v>
      </c>
      <c r="I109" s="208" t="s">
        <v>342</v>
      </c>
      <c r="J109" s="24"/>
      <c r="K109" s="24"/>
      <c r="L109" s="24"/>
      <c r="M109" s="24"/>
    </row>
    <row r="110" spans="1:13">
      <c r="A110" s="230"/>
      <c r="B110" s="33">
        <v>30</v>
      </c>
      <c r="C110" s="208" t="s">
        <v>343</v>
      </c>
      <c r="D110" s="97">
        <v>550</v>
      </c>
      <c r="E110" s="33">
        <v>1</v>
      </c>
      <c r="F110" s="208" t="s">
        <v>258</v>
      </c>
      <c r="G110" s="97">
        <f t="shared" si="5"/>
        <v>550</v>
      </c>
      <c r="H110" s="208" t="s">
        <v>232</v>
      </c>
      <c r="I110" s="208" t="s">
        <v>344</v>
      </c>
      <c r="J110" s="24"/>
      <c r="K110" s="24"/>
      <c r="L110" s="24"/>
      <c r="M110" s="24"/>
    </row>
    <row r="111" spans="1:13">
      <c r="A111" s="231"/>
      <c r="B111" s="264">
        <v>31</v>
      </c>
      <c r="C111" s="209" t="s">
        <v>345</v>
      </c>
      <c r="D111" s="99">
        <v>550</v>
      </c>
      <c r="E111" s="264">
        <v>2</v>
      </c>
      <c r="F111" s="209" t="s">
        <v>258</v>
      </c>
      <c r="G111" s="97">
        <f t="shared" si="5"/>
        <v>1100</v>
      </c>
      <c r="H111" s="208" t="s">
        <v>846</v>
      </c>
      <c r="I111" s="208" t="s">
        <v>346</v>
      </c>
      <c r="J111" s="24"/>
      <c r="K111" s="24"/>
      <c r="L111" s="24"/>
      <c r="M111" s="24"/>
    </row>
    <row r="112" spans="1:13">
      <c r="A112" s="231"/>
      <c r="B112" s="265">
        <v>32</v>
      </c>
      <c r="C112" s="220" t="s">
        <v>347</v>
      </c>
      <c r="D112" s="166">
        <v>500</v>
      </c>
      <c r="E112" s="264">
        <v>1</v>
      </c>
      <c r="F112" s="209" t="s">
        <v>258</v>
      </c>
      <c r="G112" s="97">
        <f t="shared" si="5"/>
        <v>500</v>
      </c>
      <c r="H112" s="208" t="s">
        <v>226</v>
      </c>
      <c r="I112" s="208" t="s">
        <v>348</v>
      </c>
      <c r="J112" s="24"/>
      <c r="K112" s="24"/>
      <c r="L112" s="24"/>
      <c r="M112" s="24"/>
    </row>
    <row r="113" spans="1:13">
      <c r="A113" s="230"/>
      <c r="B113" s="33">
        <v>33</v>
      </c>
      <c r="C113" s="208" t="s">
        <v>349</v>
      </c>
      <c r="D113" s="97">
        <v>550</v>
      </c>
      <c r="E113" s="33">
        <v>1</v>
      </c>
      <c r="F113" s="208" t="s">
        <v>350</v>
      </c>
      <c r="G113" s="97">
        <f t="shared" si="5"/>
        <v>550</v>
      </c>
      <c r="H113" s="208" t="s">
        <v>232</v>
      </c>
      <c r="I113" s="208" t="s">
        <v>351</v>
      </c>
      <c r="J113" s="24"/>
      <c r="K113" s="24"/>
      <c r="L113" s="24"/>
      <c r="M113" s="24"/>
    </row>
    <row r="114" spans="1:13" ht="18.5" thickBot="1">
      <c r="A114" s="238"/>
      <c r="B114" s="271">
        <v>34</v>
      </c>
      <c r="C114" s="213" t="s">
        <v>352</v>
      </c>
      <c r="D114" s="100">
        <v>517</v>
      </c>
      <c r="E114" s="271">
        <v>1</v>
      </c>
      <c r="F114" s="213" t="s">
        <v>350</v>
      </c>
      <c r="G114" s="100">
        <f t="shared" si="5"/>
        <v>517</v>
      </c>
      <c r="H114" s="213" t="s">
        <v>232</v>
      </c>
      <c r="I114" s="213" t="s">
        <v>353</v>
      </c>
      <c r="J114" s="24"/>
      <c r="K114" s="24"/>
      <c r="L114" s="24"/>
      <c r="M114" s="24"/>
    </row>
    <row r="115" spans="1:13" ht="18.5" thickTop="1">
      <c r="A115" s="236" t="s">
        <v>354</v>
      </c>
      <c r="B115" s="427"/>
      <c r="C115" s="427"/>
      <c r="D115" s="427"/>
      <c r="E115" s="427"/>
      <c r="F115" s="427"/>
      <c r="G115" s="151">
        <f>SUM(G108:G114)</f>
        <v>4317</v>
      </c>
      <c r="H115" s="424"/>
      <c r="I115" s="437"/>
      <c r="J115" s="24"/>
      <c r="K115" s="24"/>
      <c r="L115" s="24"/>
      <c r="M115" s="24"/>
    </row>
    <row r="116" spans="1:13" ht="18.5" thickBot="1"/>
    <row r="117" spans="1:13" s="180" customFormat="1" ht="18.5" thickBot="1">
      <c r="A117" s="6" t="s">
        <v>250</v>
      </c>
      <c r="B117" s="6" t="s">
        <v>216</v>
      </c>
      <c r="C117" s="6" t="s">
        <v>217</v>
      </c>
      <c r="D117" s="6" t="s">
        <v>218</v>
      </c>
      <c r="E117" s="6" t="s">
        <v>219</v>
      </c>
      <c r="F117" s="6" t="s">
        <v>220</v>
      </c>
      <c r="G117" s="6" t="s">
        <v>43</v>
      </c>
      <c r="H117" s="30" t="s">
        <v>221</v>
      </c>
      <c r="I117" s="21" t="s">
        <v>222</v>
      </c>
    </row>
    <row r="118" spans="1:13">
      <c r="A118" s="229" t="s">
        <v>256</v>
      </c>
      <c r="B118" s="263">
        <v>35</v>
      </c>
      <c r="C118" s="207" t="s">
        <v>355</v>
      </c>
      <c r="D118" s="176">
        <v>2500</v>
      </c>
      <c r="E118" s="263">
        <v>1</v>
      </c>
      <c r="F118" s="207" t="s">
        <v>356</v>
      </c>
      <c r="G118" s="322">
        <f>D118*E118</f>
        <v>2500</v>
      </c>
      <c r="H118" s="207" t="s">
        <v>232</v>
      </c>
      <c r="I118" s="357" t="s">
        <v>357</v>
      </c>
      <c r="J118" s="24"/>
      <c r="K118" s="24"/>
      <c r="L118" s="24"/>
      <c r="M118" s="24"/>
    </row>
    <row r="119" spans="1:13" ht="18.5" thickBot="1">
      <c r="A119" s="230"/>
      <c r="B119" s="33">
        <v>36</v>
      </c>
      <c r="C119" s="208" t="s">
        <v>358</v>
      </c>
      <c r="D119" s="97">
        <v>140</v>
      </c>
      <c r="E119" s="33">
        <v>153</v>
      </c>
      <c r="F119" s="208" t="s">
        <v>359</v>
      </c>
      <c r="G119" s="100">
        <f>D119*E119</f>
        <v>21420</v>
      </c>
      <c r="H119" s="208" t="s">
        <v>232</v>
      </c>
      <c r="I119" s="152" t="s">
        <v>360</v>
      </c>
      <c r="J119" s="24"/>
      <c r="K119" s="24"/>
      <c r="L119" s="24"/>
      <c r="M119" s="24"/>
    </row>
    <row r="120" spans="1:13" ht="18.5" thickTop="1">
      <c r="A120" s="232" t="s">
        <v>361</v>
      </c>
      <c r="B120" s="424"/>
      <c r="C120" s="424"/>
      <c r="D120" s="424"/>
      <c r="E120" s="424"/>
      <c r="F120" s="424"/>
      <c r="G120" s="343">
        <f>SUM(G118:G119)</f>
        <v>23920</v>
      </c>
      <c r="H120" s="424"/>
      <c r="I120" s="437"/>
      <c r="J120" s="24"/>
      <c r="K120" s="24"/>
      <c r="L120" s="24"/>
      <c r="M120" s="24"/>
    </row>
    <row r="121" spans="1:13" ht="18.5" thickBot="1"/>
    <row r="122" spans="1:13" ht="18.5" thickBot="1">
      <c r="A122" s="233" t="s">
        <v>362</v>
      </c>
      <c r="B122" s="266"/>
      <c r="C122" s="291"/>
      <c r="D122" s="266"/>
      <c r="E122" s="266"/>
      <c r="F122" s="291"/>
      <c r="G122" s="344">
        <f>SUM(G65,G73,G77,G92,G96,G105,G115,G120)</f>
        <v>5253226</v>
      </c>
      <c r="H122" s="226"/>
      <c r="I122" s="226"/>
      <c r="J122" s="24"/>
      <c r="K122" s="24"/>
      <c r="L122" s="24"/>
      <c r="M122" s="24"/>
    </row>
    <row r="123" spans="1:13">
      <c r="A123" s="241"/>
      <c r="B123" s="274"/>
      <c r="C123" s="215"/>
      <c r="D123" s="274"/>
      <c r="E123" s="274"/>
      <c r="F123" s="215"/>
      <c r="G123" s="346"/>
      <c r="H123" s="226"/>
      <c r="I123" s="226"/>
      <c r="J123" s="24"/>
      <c r="K123" s="24"/>
      <c r="L123" s="24"/>
      <c r="M123" s="24"/>
    </row>
    <row r="124" spans="1:13" ht="18.5" thickBot="1">
      <c r="A124" s="1" t="s">
        <v>363</v>
      </c>
    </row>
    <row r="125" spans="1:13" s="180" customFormat="1" ht="18.5" thickBot="1">
      <c r="A125" s="6" t="s">
        <v>250</v>
      </c>
      <c r="B125" s="6" t="s">
        <v>216</v>
      </c>
      <c r="C125" s="6" t="s">
        <v>217</v>
      </c>
      <c r="D125" s="6" t="s">
        <v>218</v>
      </c>
      <c r="E125" s="6" t="s">
        <v>219</v>
      </c>
      <c r="F125" s="6" t="s">
        <v>220</v>
      </c>
      <c r="G125" s="6" t="s">
        <v>43</v>
      </c>
      <c r="H125" s="30" t="s">
        <v>221</v>
      </c>
      <c r="I125" s="21" t="s">
        <v>222</v>
      </c>
    </row>
    <row r="126" spans="1:13" ht="18.5" thickBot="1">
      <c r="A126" s="235" t="s">
        <v>61</v>
      </c>
      <c r="B126" s="275">
        <v>1</v>
      </c>
      <c r="C126" s="27" t="s">
        <v>364</v>
      </c>
      <c r="D126" s="170">
        <v>10020</v>
      </c>
      <c r="E126" s="275">
        <v>2</v>
      </c>
      <c r="F126" s="218" t="s">
        <v>225</v>
      </c>
      <c r="G126" s="348">
        <f>D126*E126</f>
        <v>20040</v>
      </c>
      <c r="H126" s="211" t="s">
        <v>365</v>
      </c>
      <c r="I126" s="154" t="s">
        <v>366</v>
      </c>
      <c r="J126" s="24"/>
      <c r="K126" s="24"/>
      <c r="L126" s="24"/>
    </row>
    <row r="127" spans="1:13" ht="18.5" thickTop="1">
      <c r="A127" s="236" t="s">
        <v>367</v>
      </c>
      <c r="B127" s="432"/>
      <c r="C127" s="432"/>
      <c r="D127" s="432"/>
      <c r="E127" s="432"/>
      <c r="F127" s="432"/>
      <c r="G127" s="151">
        <f>SUM(G126:G126)</f>
        <v>20040</v>
      </c>
      <c r="H127" s="424"/>
      <c r="I127" s="437"/>
      <c r="J127" s="24"/>
      <c r="K127" s="24"/>
      <c r="L127" s="24"/>
    </row>
    <row r="128" spans="1:13" ht="18.5" thickBot="1"/>
    <row r="129" spans="1:13" s="180" customFormat="1" ht="18.5" thickBot="1">
      <c r="A129" s="6" t="s">
        <v>250</v>
      </c>
      <c r="B129" s="6" t="s">
        <v>216</v>
      </c>
      <c r="C129" s="6" t="s">
        <v>217</v>
      </c>
      <c r="D129" s="6" t="s">
        <v>218</v>
      </c>
      <c r="E129" s="6" t="s">
        <v>219</v>
      </c>
      <c r="F129" s="6" t="s">
        <v>220</v>
      </c>
      <c r="G129" s="6" t="s">
        <v>43</v>
      </c>
      <c r="H129" s="30" t="s">
        <v>221</v>
      </c>
      <c r="I129" s="21" t="s">
        <v>222</v>
      </c>
    </row>
    <row r="130" spans="1:13">
      <c r="A130" s="229" t="s">
        <v>368</v>
      </c>
      <c r="B130" s="263">
        <v>2</v>
      </c>
      <c r="C130" s="207" t="s">
        <v>369</v>
      </c>
      <c r="D130" s="176">
        <v>3000</v>
      </c>
      <c r="E130" s="263">
        <v>1</v>
      </c>
      <c r="F130" s="207" t="s">
        <v>258</v>
      </c>
      <c r="G130" s="322">
        <f>D130*E130</f>
        <v>3000</v>
      </c>
      <c r="H130" s="207" t="s">
        <v>370</v>
      </c>
      <c r="I130" s="357" t="s">
        <v>371</v>
      </c>
      <c r="J130" s="24"/>
      <c r="K130" s="24"/>
      <c r="L130" s="24"/>
      <c r="M130" s="24"/>
    </row>
    <row r="131" spans="1:13" ht="18.5" thickBot="1">
      <c r="A131" s="230"/>
      <c r="B131" s="33">
        <v>3</v>
      </c>
      <c r="C131" s="208" t="s">
        <v>369</v>
      </c>
      <c r="D131" s="97">
        <v>80605</v>
      </c>
      <c r="E131" s="33">
        <v>1</v>
      </c>
      <c r="F131" s="208" t="s">
        <v>258</v>
      </c>
      <c r="G131" s="100">
        <f>D131*E131</f>
        <v>80605</v>
      </c>
      <c r="H131" s="208" t="s">
        <v>372</v>
      </c>
      <c r="I131" s="153" t="s">
        <v>373</v>
      </c>
      <c r="J131" s="24"/>
      <c r="K131" s="24"/>
      <c r="L131" s="24"/>
      <c r="M131" s="24"/>
    </row>
    <row r="132" spans="1:13" ht="18.5" thickTop="1">
      <c r="A132" s="232" t="s">
        <v>374</v>
      </c>
      <c r="B132" s="424"/>
      <c r="C132" s="424"/>
      <c r="D132" s="424"/>
      <c r="E132" s="424"/>
      <c r="F132" s="437"/>
      <c r="G132" s="343">
        <f>SUM(G130:G131)</f>
        <v>83605</v>
      </c>
      <c r="H132" s="424"/>
      <c r="I132" s="437"/>
      <c r="J132" s="24"/>
      <c r="K132" s="24"/>
      <c r="L132" s="24"/>
      <c r="M132" s="24"/>
    </row>
    <row r="133" spans="1:13" ht="18.5" thickBot="1">
      <c r="A133" s="242"/>
      <c r="B133" s="276"/>
      <c r="C133" s="300"/>
      <c r="D133" s="286"/>
      <c r="E133" s="286"/>
      <c r="F133" s="334"/>
      <c r="G133" s="349"/>
      <c r="H133" s="300"/>
      <c r="I133" s="334"/>
      <c r="J133" s="24"/>
      <c r="K133" s="24"/>
      <c r="L133" s="24"/>
      <c r="M133" s="24"/>
    </row>
    <row r="134" spans="1:13" s="180" customFormat="1" ht="18.5" thickBot="1">
      <c r="A134" s="30" t="s">
        <v>250</v>
      </c>
      <c r="B134" s="6" t="s">
        <v>216</v>
      </c>
      <c r="C134" s="30" t="s">
        <v>217</v>
      </c>
      <c r="D134" s="30" t="s">
        <v>218</v>
      </c>
      <c r="E134" s="30" t="s">
        <v>219</v>
      </c>
      <c r="F134" s="30" t="s">
        <v>220</v>
      </c>
      <c r="G134" s="30" t="s">
        <v>43</v>
      </c>
      <c r="H134" s="30" t="s">
        <v>221</v>
      </c>
      <c r="I134" s="81" t="s">
        <v>222</v>
      </c>
    </row>
    <row r="135" spans="1:13" ht="18.5" thickBot="1">
      <c r="A135" s="238" t="s">
        <v>251</v>
      </c>
      <c r="B135" s="277">
        <v>4</v>
      </c>
      <c r="C135" s="213" t="s">
        <v>375</v>
      </c>
      <c r="D135" s="100">
        <v>330</v>
      </c>
      <c r="E135" s="271">
        <v>1</v>
      </c>
      <c r="F135" s="335" t="s">
        <v>258</v>
      </c>
      <c r="G135" s="100">
        <f>D135*E135</f>
        <v>330</v>
      </c>
      <c r="H135" s="294" t="s">
        <v>870</v>
      </c>
      <c r="I135" s="153" t="s">
        <v>376</v>
      </c>
    </row>
    <row r="136" spans="1:13" ht="18.5" thickTop="1">
      <c r="A136" s="236" t="s">
        <v>255</v>
      </c>
      <c r="B136" s="427"/>
      <c r="C136" s="428"/>
      <c r="D136" s="428"/>
      <c r="E136" s="428"/>
      <c r="F136" s="429"/>
      <c r="G136" s="151">
        <f>SUM(G135)</f>
        <v>330</v>
      </c>
      <c r="H136" s="427"/>
      <c r="I136" s="429"/>
    </row>
    <row r="137" spans="1:13" ht="18.5" thickBot="1"/>
    <row r="138" spans="1:13" s="180" customFormat="1" ht="18.5" thickBot="1">
      <c r="A138" s="6" t="s">
        <v>250</v>
      </c>
      <c r="B138" s="6" t="s">
        <v>216</v>
      </c>
      <c r="C138" s="6" t="s">
        <v>217</v>
      </c>
      <c r="D138" s="6" t="s">
        <v>218</v>
      </c>
      <c r="E138" s="6" t="s">
        <v>219</v>
      </c>
      <c r="F138" s="6" t="s">
        <v>220</v>
      </c>
      <c r="G138" s="6" t="s">
        <v>43</v>
      </c>
      <c r="H138" s="30" t="s">
        <v>221</v>
      </c>
      <c r="I138" s="21" t="s">
        <v>222</v>
      </c>
    </row>
    <row r="139" spans="1:13">
      <c r="A139" s="229" t="s">
        <v>256</v>
      </c>
      <c r="B139" s="263">
        <v>5</v>
      </c>
      <c r="C139" s="207" t="s">
        <v>377</v>
      </c>
      <c r="D139" s="176">
        <v>140</v>
      </c>
      <c r="E139" s="263">
        <v>50</v>
      </c>
      <c r="F139" s="217" t="s">
        <v>258</v>
      </c>
      <c r="G139" s="322">
        <f t="shared" ref="G139:G144" si="6">D139*E139</f>
        <v>7000</v>
      </c>
      <c r="H139" s="217" t="s">
        <v>370</v>
      </c>
      <c r="I139" s="357" t="s">
        <v>378</v>
      </c>
      <c r="J139" s="24"/>
      <c r="K139" s="24"/>
      <c r="L139" s="24"/>
    </row>
    <row r="140" spans="1:13">
      <c r="A140" s="230"/>
      <c r="B140" s="33">
        <v>6</v>
      </c>
      <c r="C140" s="208" t="s">
        <v>379</v>
      </c>
      <c r="D140" s="97">
        <v>180</v>
      </c>
      <c r="E140" s="33">
        <v>20</v>
      </c>
      <c r="F140" s="208" t="s">
        <v>258</v>
      </c>
      <c r="G140" s="97">
        <f t="shared" si="6"/>
        <v>3600</v>
      </c>
      <c r="H140" s="208" t="s">
        <v>370</v>
      </c>
      <c r="I140" s="152" t="s">
        <v>378</v>
      </c>
      <c r="J140" s="24"/>
      <c r="K140" s="24"/>
      <c r="L140" s="24"/>
    </row>
    <row r="141" spans="1:13">
      <c r="A141" s="230"/>
      <c r="B141" s="33">
        <v>7</v>
      </c>
      <c r="C141" s="208" t="s">
        <v>380</v>
      </c>
      <c r="D141" s="97">
        <v>270</v>
      </c>
      <c r="E141" s="33">
        <v>5</v>
      </c>
      <c r="F141" s="208" t="s">
        <v>258</v>
      </c>
      <c r="G141" s="97">
        <f t="shared" si="6"/>
        <v>1350</v>
      </c>
      <c r="H141" s="208" t="s">
        <v>370</v>
      </c>
      <c r="I141" s="152" t="s">
        <v>378</v>
      </c>
      <c r="J141" s="24"/>
      <c r="K141" s="24"/>
      <c r="L141" s="24"/>
    </row>
    <row r="142" spans="1:13">
      <c r="A142" s="230"/>
      <c r="B142" s="33">
        <v>8</v>
      </c>
      <c r="C142" s="208" t="s">
        <v>381</v>
      </c>
      <c r="D142" s="97">
        <v>320</v>
      </c>
      <c r="E142" s="33">
        <v>25</v>
      </c>
      <c r="F142" s="208" t="s">
        <v>258</v>
      </c>
      <c r="G142" s="97">
        <f t="shared" si="6"/>
        <v>8000</v>
      </c>
      <c r="H142" s="208" t="s">
        <v>370</v>
      </c>
      <c r="I142" s="152" t="s">
        <v>378</v>
      </c>
      <c r="J142" s="24"/>
      <c r="K142" s="24"/>
      <c r="L142" s="24"/>
    </row>
    <row r="143" spans="1:13">
      <c r="A143" s="230"/>
      <c r="B143" s="33">
        <v>9</v>
      </c>
      <c r="C143" s="208" t="s">
        <v>382</v>
      </c>
      <c r="D143" s="97">
        <v>510</v>
      </c>
      <c r="E143" s="33">
        <v>1</v>
      </c>
      <c r="F143" s="208" t="s">
        <v>258</v>
      </c>
      <c r="G143" s="97">
        <f t="shared" si="6"/>
        <v>510</v>
      </c>
      <c r="H143" s="208" t="s">
        <v>370</v>
      </c>
      <c r="I143" s="152" t="s">
        <v>378</v>
      </c>
      <c r="J143" s="24"/>
      <c r="K143" s="24"/>
      <c r="L143" s="24"/>
    </row>
    <row r="144" spans="1:13" ht="18.5" thickBot="1">
      <c r="A144" s="238"/>
      <c r="B144" s="271">
        <v>10</v>
      </c>
      <c r="C144" s="213" t="s">
        <v>383</v>
      </c>
      <c r="D144" s="100">
        <v>290</v>
      </c>
      <c r="E144" s="271">
        <v>2</v>
      </c>
      <c r="F144" s="216" t="s">
        <v>258</v>
      </c>
      <c r="G144" s="106">
        <f t="shared" si="6"/>
        <v>580</v>
      </c>
      <c r="H144" s="216" t="s">
        <v>370</v>
      </c>
      <c r="I144" s="153" t="s">
        <v>378</v>
      </c>
      <c r="J144" s="24"/>
      <c r="K144" s="24"/>
      <c r="L144" s="24"/>
    </row>
    <row r="145" spans="1:12" ht="18.5" thickTop="1">
      <c r="A145" s="232" t="s">
        <v>263</v>
      </c>
      <c r="B145" s="424"/>
      <c r="C145" s="424"/>
      <c r="D145" s="424"/>
      <c r="E145" s="424"/>
      <c r="F145" s="424"/>
      <c r="G145" s="343">
        <f>SUM(G139:G144)</f>
        <v>21040</v>
      </c>
      <c r="H145" s="424"/>
      <c r="I145" s="437"/>
      <c r="J145" s="24"/>
      <c r="K145" s="24"/>
      <c r="L145" s="24"/>
    </row>
    <row r="146" spans="1:12" ht="18.5" thickBot="1"/>
    <row r="147" spans="1:12" ht="18.5" thickBot="1">
      <c r="A147" s="233" t="s">
        <v>384</v>
      </c>
      <c r="B147" s="266"/>
      <c r="C147" s="291"/>
      <c r="D147" s="266"/>
      <c r="E147" s="266"/>
      <c r="F147" s="291"/>
      <c r="G147" s="344">
        <f>SUM(G127,G132,G136,G145)</f>
        <v>125015</v>
      </c>
      <c r="H147" s="226"/>
      <c r="I147" s="361"/>
      <c r="J147" s="24"/>
      <c r="K147" s="24"/>
      <c r="L147" s="24"/>
    </row>
    <row r="148" spans="1:12">
      <c r="A148" s="241"/>
      <c r="B148" s="274"/>
      <c r="C148" s="215"/>
      <c r="D148" s="274"/>
      <c r="E148" s="274"/>
      <c r="F148" s="215"/>
      <c r="G148" s="346"/>
      <c r="H148" s="226"/>
      <c r="I148" s="361"/>
      <c r="J148" s="24"/>
      <c r="K148" s="24"/>
      <c r="L148" s="24"/>
    </row>
    <row r="149" spans="1:12" ht="18.5" thickBot="1">
      <c r="A149" s="1" t="s">
        <v>22</v>
      </c>
    </row>
    <row r="150" spans="1:12" s="180" customFormat="1" ht="18.5" thickBot="1">
      <c r="A150" s="6" t="s">
        <v>250</v>
      </c>
      <c r="B150" s="6" t="s">
        <v>216</v>
      </c>
      <c r="C150" s="6" t="s">
        <v>217</v>
      </c>
      <c r="D150" s="6" t="s">
        <v>218</v>
      </c>
      <c r="E150" s="6" t="s">
        <v>219</v>
      </c>
      <c r="F150" s="6" t="s">
        <v>220</v>
      </c>
      <c r="G150" s="6" t="s">
        <v>43</v>
      </c>
      <c r="H150" s="6" t="s">
        <v>221</v>
      </c>
      <c r="I150" s="21" t="s">
        <v>222</v>
      </c>
    </row>
    <row r="151" spans="1:12">
      <c r="A151" s="243" t="s">
        <v>294</v>
      </c>
      <c r="B151" s="278">
        <v>1</v>
      </c>
      <c r="C151" s="218" t="s">
        <v>385</v>
      </c>
      <c r="D151" s="174">
        <v>66000</v>
      </c>
      <c r="E151" s="329">
        <v>2</v>
      </c>
      <c r="F151" s="302" t="s">
        <v>386</v>
      </c>
      <c r="G151" s="350">
        <f>D151*E151</f>
        <v>132000</v>
      </c>
      <c r="H151" s="309" t="s">
        <v>226</v>
      </c>
      <c r="I151" s="158" t="s">
        <v>387</v>
      </c>
      <c r="J151" s="24"/>
      <c r="K151" s="24"/>
      <c r="L151" s="24"/>
    </row>
    <row r="152" spans="1:12">
      <c r="A152" s="244"/>
      <c r="B152" s="275">
        <v>2</v>
      </c>
      <c r="C152" s="218" t="s">
        <v>388</v>
      </c>
      <c r="D152" s="174">
        <v>94600</v>
      </c>
      <c r="E152" s="329">
        <v>1</v>
      </c>
      <c r="F152" s="336" t="s">
        <v>389</v>
      </c>
      <c r="G152" s="97">
        <f>D152*E152</f>
        <v>94600</v>
      </c>
      <c r="H152" s="302" t="s">
        <v>226</v>
      </c>
      <c r="I152" s="158" t="s">
        <v>390</v>
      </c>
      <c r="J152" s="24"/>
      <c r="K152" s="24"/>
      <c r="L152" s="24"/>
    </row>
    <row r="153" spans="1:12">
      <c r="A153" s="245"/>
      <c r="B153" s="279">
        <v>3</v>
      </c>
      <c r="C153" s="220" t="s">
        <v>391</v>
      </c>
      <c r="D153" s="170">
        <v>4650</v>
      </c>
      <c r="E153" s="275">
        <v>26</v>
      </c>
      <c r="F153" s="222" t="s">
        <v>261</v>
      </c>
      <c r="G153" s="97">
        <f t="shared" ref="G153:G165" si="7">D153*E153</f>
        <v>120900</v>
      </c>
      <c r="H153" s="302" t="s">
        <v>226</v>
      </c>
      <c r="I153" s="27" t="s">
        <v>392</v>
      </c>
      <c r="J153" s="24"/>
      <c r="K153" s="24"/>
      <c r="L153" s="24"/>
    </row>
    <row r="154" spans="1:12">
      <c r="A154" s="246"/>
      <c r="B154" s="280">
        <v>4</v>
      </c>
      <c r="C154" s="218" t="s">
        <v>393</v>
      </c>
      <c r="D154" s="320">
        <v>2750</v>
      </c>
      <c r="E154" s="281">
        <v>150</v>
      </c>
      <c r="F154" s="222" t="s">
        <v>239</v>
      </c>
      <c r="G154" s="97">
        <f t="shared" si="7"/>
        <v>412500</v>
      </c>
      <c r="H154" s="302" t="s">
        <v>232</v>
      </c>
      <c r="I154" s="27" t="s">
        <v>394</v>
      </c>
      <c r="J154" s="24"/>
      <c r="K154" s="24"/>
      <c r="L154" s="24"/>
    </row>
    <row r="155" spans="1:12">
      <c r="A155" s="244"/>
      <c r="B155" s="281">
        <v>5</v>
      </c>
      <c r="C155" s="219" t="s">
        <v>395</v>
      </c>
      <c r="D155" s="170">
        <v>4070</v>
      </c>
      <c r="E155" s="275">
        <v>28</v>
      </c>
      <c r="F155" s="336" t="s">
        <v>239</v>
      </c>
      <c r="G155" s="97">
        <f t="shared" si="7"/>
        <v>113960</v>
      </c>
      <c r="H155" s="302" t="s">
        <v>232</v>
      </c>
      <c r="I155" s="27" t="s">
        <v>394</v>
      </c>
      <c r="J155" s="24"/>
      <c r="K155" s="24"/>
      <c r="L155" s="24"/>
    </row>
    <row r="156" spans="1:12">
      <c r="A156" s="247"/>
      <c r="B156" s="275">
        <v>6</v>
      </c>
      <c r="C156" s="301" t="s">
        <v>396</v>
      </c>
      <c r="D156" s="172">
        <v>12320</v>
      </c>
      <c r="E156" s="281">
        <v>40</v>
      </c>
      <c r="F156" s="337" t="s">
        <v>239</v>
      </c>
      <c r="G156" s="97">
        <f t="shared" si="7"/>
        <v>492800</v>
      </c>
      <c r="H156" s="302" t="s">
        <v>232</v>
      </c>
      <c r="I156" s="27" t="s">
        <v>394</v>
      </c>
      <c r="J156" s="24"/>
      <c r="K156" s="24"/>
      <c r="L156" s="24"/>
    </row>
    <row r="157" spans="1:12">
      <c r="A157" s="247"/>
      <c r="B157" s="275">
        <v>7</v>
      </c>
      <c r="C157" s="302" t="s">
        <v>397</v>
      </c>
      <c r="D157" s="320">
        <v>5500</v>
      </c>
      <c r="E157" s="281">
        <v>30</v>
      </c>
      <c r="F157" s="337" t="s">
        <v>239</v>
      </c>
      <c r="G157" s="97">
        <f t="shared" si="7"/>
        <v>165000</v>
      </c>
      <c r="H157" s="302" t="s">
        <v>232</v>
      </c>
      <c r="I157" s="27" t="s">
        <v>394</v>
      </c>
      <c r="J157" s="24"/>
      <c r="K157" s="24"/>
      <c r="L157" s="24"/>
    </row>
    <row r="158" spans="1:12">
      <c r="A158" s="247"/>
      <c r="B158" s="275">
        <v>8</v>
      </c>
      <c r="C158" s="303" t="s">
        <v>398</v>
      </c>
      <c r="D158" s="320">
        <v>2200</v>
      </c>
      <c r="E158" s="281">
        <v>21</v>
      </c>
      <c r="F158" s="337" t="s">
        <v>225</v>
      </c>
      <c r="G158" s="97">
        <f t="shared" si="7"/>
        <v>46200</v>
      </c>
      <c r="H158" s="302" t="s">
        <v>232</v>
      </c>
      <c r="I158" s="27" t="s">
        <v>394</v>
      </c>
      <c r="J158" s="24"/>
      <c r="K158" s="24"/>
      <c r="L158" s="24"/>
    </row>
    <row r="159" spans="1:12">
      <c r="A159" s="248"/>
      <c r="B159" s="275">
        <v>9</v>
      </c>
      <c r="C159" s="302" t="s">
        <v>399</v>
      </c>
      <c r="D159" s="174">
        <v>264</v>
      </c>
      <c r="E159" s="275">
        <v>21</v>
      </c>
      <c r="F159" s="337" t="s">
        <v>225</v>
      </c>
      <c r="G159" s="97">
        <f t="shared" si="7"/>
        <v>5544</v>
      </c>
      <c r="H159" s="302" t="s">
        <v>232</v>
      </c>
      <c r="I159" s="27" t="s">
        <v>394</v>
      </c>
      <c r="J159" s="24"/>
      <c r="K159" s="24"/>
      <c r="L159" s="24"/>
    </row>
    <row r="160" spans="1:12">
      <c r="A160" s="248"/>
      <c r="B160" s="275">
        <v>10</v>
      </c>
      <c r="C160" s="301" t="s">
        <v>400</v>
      </c>
      <c r="D160" s="174">
        <v>19800</v>
      </c>
      <c r="E160" s="275">
        <v>8</v>
      </c>
      <c r="F160" s="337" t="s">
        <v>857</v>
      </c>
      <c r="G160" s="97">
        <f t="shared" si="7"/>
        <v>158400</v>
      </c>
      <c r="H160" s="302" t="s">
        <v>232</v>
      </c>
      <c r="I160" s="27" t="s">
        <v>394</v>
      </c>
      <c r="J160" s="24"/>
      <c r="K160" s="24"/>
      <c r="L160" s="24"/>
    </row>
    <row r="161" spans="1:13">
      <c r="A161" s="248"/>
      <c r="B161" s="275">
        <v>11</v>
      </c>
      <c r="C161" s="301" t="s">
        <v>401</v>
      </c>
      <c r="D161" s="174">
        <v>9900</v>
      </c>
      <c r="E161" s="275">
        <v>1</v>
      </c>
      <c r="F161" s="336" t="s">
        <v>225</v>
      </c>
      <c r="G161" s="97">
        <f t="shared" si="7"/>
        <v>9900</v>
      </c>
      <c r="H161" s="302" t="s">
        <v>232</v>
      </c>
      <c r="I161" s="27" t="s">
        <v>394</v>
      </c>
      <c r="J161" s="24"/>
      <c r="K161" s="24"/>
      <c r="L161" s="24"/>
    </row>
    <row r="162" spans="1:13">
      <c r="A162" s="182"/>
      <c r="B162" s="275">
        <v>12</v>
      </c>
      <c r="C162" s="302" t="s">
        <v>402</v>
      </c>
      <c r="D162" s="321">
        <v>4950</v>
      </c>
      <c r="E162" s="279">
        <v>10</v>
      </c>
      <c r="F162" s="221" t="s">
        <v>225</v>
      </c>
      <c r="G162" s="97">
        <f t="shared" si="7"/>
        <v>49500</v>
      </c>
      <c r="H162" s="302" t="s">
        <v>232</v>
      </c>
      <c r="I162" s="27" t="s">
        <v>394</v>
      </c>
      <c r="J162" s="24"/>
      <c r="K162" s="24"/>
      <c r="L162" s="24"/>
    </row>
    <row r="163" spans="1:13">
      <c r="A163" s="248"/>
      <c r="B163" s="275">
        <v>13</v>
      </c>
      <c r="C163" s="303" t="s">
        <v>403</v>
      </c>
      <c r="D163" s="174">
        <v>440</v>
      </c>
      <c r="E163" s="275">
        <v>1</v>
      </c>
      <c r="F163" s="222" t="s">
        <v>857</v>
      </c>
      <c r="G163" s="97">
        <f t="shared" si="7"/>
        <v>440</v>
      </c>
      <c r="H163" s="302" t="s">
        <v>232</v>
      </c>
      <c r="I163" s="27" t="s">
        <v>394</v>
      </c>
      <c r="J163" s="24"/>
      <c r="K163" s="24"/>
      <c r="L163" s="24"/>
    </row>
    <row r="164" spans="1:13">
      <c r="A164" s="247"/>
      <c r="B164" s="282">
        <v>14</v>
      </c>
      <c r="C164" s="218" t="s">
        <v>404</v>
      </c>
      <c r="D164" s="174">
        <v>550</v>
      </c>
      <c r="E164" s="275">
        <v>28</v>
      </c>
      <c r="F164" s="222" t="s">
        <v>239</v>
      </c>
      <c r="G164" s="99">
        <f t="shared" si="7"/>
        <v>15400</v>
      </c>
      <c r="H164" s="337" t="s">
        <v>232</v>
      </c>
      <c r="I164" s="27" t="s">
        <v>405</v>
      </c>
      <c r="J164" s="24"/>
      <c r="K164" s="24"/>
      <c r="L164" s="24"/>
    </row>
    <row r="165" spans="1:13" ht="18.5" thickBot="1">
      <c r="A165" s="249"/>
      <c r="B165" s="283">
        <v>15</v>
      </c>
      <c r="C165" s="212" t="s">
        <v>406</v>
      </c>
      <c r="D165" s="178">
        <v>22300</v>
      </c>
      <c r="E165" s="270">
        <v>3</v>
      </c>
      <c r="F165" s="338" t="s">
        <v>239</v>
      </c>
      <c r="G165" s="100">
        <f t="shared" si="7"/>
        <v>66900</v>
      </c>
      <c r="H165" s="302" t="s">
        <v>232</v>
      </c>
      <c r="I165" s="155" t="s">
        <v>407</v>
      </c>
      <c r="J165" s="24"/>
      <c r="K165" s="24"/>
      <c r="L165" s="24"/>
    </row>
    <row r="166" spans="1:13" ht="18.5" thickTop="1">
      <c r="A166" s="236" t="s">
        <v>367</v>
      </c>
      <c r="B166" s="432"/>
      <c r="C166" s="433"/>
      <c r="D166" s="433"/>
      <c r="E166" s="433"/>
      <c r="F166" s="434"/>
      <c r="G166" s="151">
        <f>SUM(G151:G165)</f>
        <v>1884044</v>
      </c>
      <c r="H166" s="432"/>
      <c r="I166" s="433"/>
      <c r="J166" s="24"/>
      <c r="K166" s="24"/>
      <c r="L166" s="24"/>
    </row>
    <row r="167" spans="1:13" ht="18.5" thickBot="1"/>
    <row r="168" spans="1:13" s="180" customFormat="1" ht="18.5" thickBot="1">
      <c r="A168" s="6" t="s">
        <v>250</v>
      </c>
      <c r="B168" s="6" t="s">
        <v>216</v>
      </c>
      <c r="C168" s="6" t="s">
        <v>217</v>
      </c>
      <c r="D168" s="6" t="s">
        <v>218</v>
      </c>
      <c r="E168" s="6" t="s">
        <v>219</v>
      </c>
      <c r="F168" s="6" t="s">
        <v>220</v>
      </c>
      <c r="G168" s="6" t="s">
        <v>43</v>
      </c>
      <c r="H168" s="6" t="s">
        <v>221</v>
      </c>
      <c r="I168" s="21" t="s">
        <v>222</v>
      </c>
    </row>
    <row r="169" spans="1:13" s="31" customFormat="1">
      <c r="A169" s="250" t="s">
        <v>408</v>
      </c>
      <c r="B169" s="275">
        <v>16</v>
      </c>
      <c r="C169" s="218" t="s">
        <v>409</v>
      </c>
      <c r="D169" s="170">
        <v>175</v>
      </c>
      <c r="E169" s="275">
        <v>3</v>
      </c>
      <c r="F169" s="218" t="s">
        <v>410</v>
      </c>
      <c r="G169" s="170">
        <f>D169*E169</f>
        <v>525</v>
      </c>
      <c r="H169" s="219" t="s">
        <v>411</v>
      </c>
      <c r="I169" s="363" t="s">
        <v>412</v>
      </c>
      <c r="J169" s="24"/>
      <c r="K169" s="24"/>
      <c r="L169" s="24"/>
      <c r="M169" s="24"/>
    </row>
    <row r="170" spans="1:13" s="31" customFormat="1">
      <c r="A170" s="182"/>
      <c r="B170" s="275">
        <v>17</v>
      </c>
      <c r="C170" s="218" t="s">
        <v>409</v>
      </c>
      <c r="D170" s="170">
        <v>175</v>
      </c>
      <c r="E170" s="275">
        <v>1</v>
      </c>
      <c r="F170" s="218" t="s">
        <v>413</v>
      </c>
      <c r="G170" s="170">
        <f t="shared" ref="G170:G171" si="8">D170*E170</f>
        <v>175</v>
      </c>
      <c r="H170" s="218" t="s">
        <v>411</v>
      </c>
      <c r="I170" s="363" t="s">
        <v>414</v>
      </c>
      <c r="J170" s="24"/>
      <c r="K170" s="24"/>
      <c r="L170" s="24"/>
      <c r="M170" s="24"/>
    </row>
    <row r="171" spans="1:13" s="31" customFormat="1" ht="18.5" thickBot="1">
      <c r="A171" s="251"/>
      <c r="B171" s="269">
        <v>18</v>
      </c>
      <c r="C171" s="211" t="s">
        <v>409</v>
      </c>
      <c r="D171" s="316">
        <v>175</v>
      </c>
      <c r="E171" s="269">
        <v>75</v>
      </c>
      <c r="F171" s="211" t="s">
        <v>410</v>
      </c>
      <c r="G171" s="316">
        <f t="shared" si="8"/>
        <v>13125</v>
      </c>
      <c r="H171" s="211" t="s">
        <v>415</v>
      </c>
      <c r="I171" s="364" t="s">
        <v>416</v>
      </c>
      <c r="J171" s="24"/>
      <c r="K171" s="24"/>
      <c r="L171" s="24"/>
      <c r="M171" s="24"/>
    </row>
    <row r="172" spans="1:13" s="31" customFormat="1" ht="18.5" thickTop="1">
      <c r="A172" s="242" t="s">
        <v>374</v>
      </c>
      <c r="B172" s="439"/>
      <c r="C172" s="440"/>
      <c r="D172" s="440"/>
      <c r="E172" s="440"/>
      <c r="F172" s="441"/>
      <c r="G172" s="351">
        <f>SUM(G169:G171)</f>
        <v>13825</v>
      </c>
      <c r="H172" s="439"/>
      <c r="I172" s="441"/>
      <c r="J172" s="24"/>
      <c r="K172" s="24"/>
      <c r="L172" s="24"/>
      <c r="M172" s="24"/>
    </row>
    <row r="173" spans="1:13" ht="18.5" thickBot="1"/>
    <row r="174" spans="1:13" s="180" customFormat="1" ht="18.5" thickBot="1">
      <c r="A174" s="6" t="s">
        <v>250</v>
      </c>
      <c r="B174" s="6" t="s">
        <v>216</v>
      </c>
      <c r="C174" s="6" t="s">
        <v>217</v>
      </c>
      <c r="D174" s="6" t="s">
        <v>218</v>
      </c>
      <c r="E174" s="6" t="s">
        <v>219</v>
      </c>
      <c r="F174" s="6" t="s">
        <v>220</v>
      </c>
      <c r="G174" s="6" t="s">
        <v>43</v>
      </c>
      <c r="H174" s="6" t="s">
        <v>221</v>
      </c>
      <c r="I174" s="21" t="s">
        <v>222</v>
      </c>
    </row>
    <row r="175" spans="1:13">
      <c r="A175" s="229" t="s">
        <v>229</v>
      </c>
      <c r="B175" s="284">
        <v>19</v>
      </c>
      <c r="C175" s="218" t="s">
        <v>417</v>
      </c>
      <c r="D175" s="170">
        <v>40000</v>
      </c>
      <c r="E175" s="275">
        <v>1</v>
      </c>
      <c r="F175" s="218" t="s">
        <v>231</v>
      </c>
      <c r="G175" s="170">
        <f>D175*E175</f>
        <v>40000</v>
      </c>
      <c r="H175" s="219" t="s">
        <v>418</v>
      </c>
      <c r="I175" s="27" t="s">
        <v>419</v>
      </c>
      <c r="J175" s="24"/>
      <c r="K175" s="24"/>
      <c r="L175" s="24"/>
      <c r="M175" s="24"/>
    </row>
    <row r="176" spans="1:13">
      <c r="A176" s="230"/>
      <c r="B176" s="285">
        <v>20</v>
      </c>
      <c r="C176" s="218" t="s">
        <v>420</v>
      </c>
      <c r="D176" s="170">
        <v>5280</v>
      </c>
      <c r="E176" s="275">
        <v>3</v>
      </c>
      <c r="F176" s="218" t="s">
        <v>231</v>
      </c>
      <c r="G176" s="170">
        <f t="shared" ref="G176:G178" si="9">D176*E176</f>
        <v>15840</v>
      </c>
      <c r="H176" s="218" t="s">
        <v>232</v>
      </c>
      <c r="I176" s="27" t="s">
        <v>421</v>
      </c>
      <c r="J176" s="24"/>
      <c r="K176" s="24"/>
      <c r="L176" s="24"/>
      <c r="M176" s="24"/>
    </row>
    <row r="177" spans="1:13">
      <c r="A177" s="230"/>
      <c r="B177" s="286">
        <v>21</v>
      </c>
      <c r="C177" s="218" t="s">
        <v>422</v>
      </c>
      <c r="D177" s="170">
        <v>1500</v>
      </c>
      <c r="E177" s="275">
        <v>3</v>
      </c>
      <c r="F177" s="218" t="s">
        <v>231</v>
      </c>
      <c r="G177" s="170">
        <f t="shared" si="9"/>
        <v>4500</v>
      </c>
      <c r="H177" s="218" t="s">
        <v>232</v>
      </c>
      <c r="I177" s="27" t="s">
        <v>421</v>
      </c>
      <c r="J177" s="24"/>
      <c r="K177" s="24"/>
      <c r="L177" s="24"/>
      <c r="M177" s="24"/>
    </row>
    <row r="178" spans="1:13" ht="18.5" thickBot="1">
      <c r="A178" s="238"/>
      <c r="B178" s="287">
        <v>22</v>
      </c>
      <c r="C178" s="211" t="s">
        <v>423</v>
      </c>
      <c r="D178" s="316">
        <v>18700</v>
      </c>
      <c r="E178" s="269">
        <v>4</v>
      </c>
      <c r="F178" s="211" t="s">
        <v>231</v>
      </c>
      <c r="G178" s="316">
        <f t="shared" si="9"/>
        <v>74800</v>
      </c>
      <c r="H178" s="211" t="s">
        <v>424</v>
      </c>
      <c r="I178" s="154" t="s">
        <v>425</v>
      </c>
      <c r="J178" s="24"/>
      <c r="K178" s="24"/>
      <c r="L178" s="24"/>
      <c r="M178" s="24"/>
    </row>
    <row r="179" spans="1:13" ht="18.5" thickTop="1">
      <c r="A179" s="242" t="s">
        <v>249</v>
      </c>
      <c r="B179" s="279"/>
      <c r="C179" s="219"/>
      <c r="D179" s="282"/>
      <c r="E179" s="279"/>
      <c r="F179" s="219"/>
      <c r="G179" s="352">
        <f>SUM(G175:G178)</f>
        <v>135140</v>
      </c>
      <c r="H179" s="424"/>
      <c r="I179" s="426"/>
      <c r="J179" s="24"/>
      <c r="K179" s="24"/>
      <c r="L179" s="24"/>
      <c r="M179" s="24"/>
    </row>
    <row r="180" spans="1:13" ht="18.5" thickBot="1"/>
    <row r="181" spans="1:13" s="180" customFormat="1" ht="18.5" thickBot="1">
      <c r="A181" s="6" t="s">
        <v>250</v>
      </c>
      <c r="B181" s="6" t="s">
        <v>216</v>
      </c>
      <c r="C181" s="6" t="s">
        <v>217</v>
      </c>
      <c r="D181" s="6" t="s">
        <v>218</v>
      </c>
      <c r="E181" s="6" t="s">
        <v>219</v>
      </c>
      <c r="F181" s="6" t="s">
        <v>220</v>
      </c>
      <c r="G181" s="6" t="s">
        <v>43</v>
      </c>
      <c r="H181" s="30" t="s">
        <v>221</v>
      </c>
      <c r="I181" s="21" t="s">
        <v>222</v>
      </c>
    </row>
    <row r="182" spans="1:13">
      <c r="A182" s="229" t="s">
        <v>316</v>
      </c>
      <c r="B182" s="263">
        <v>23</v>
      </c>
      <c r="C182" s="217" t="s">
        <v>426</v>
      </c>
      <c r="D182" s="322">
        <v>7000</v>
      </c>
      <c r="E182" s="278">
        <v>1</v>
      </c>
      <c r="F182" s="217" t="s">
        <v>239</v>
      </c>
      <c r="G182" s="322">
        <f>D182*E182</f>
        <v>7000</v>
      </c>
      <c r="H182" s="217" t="s">
        <v>290</v>
      </c>
      <c r="I182" s="297" t="s">
        <v>427</v>
      </c>
      <c r="J182" s="24"/>
      <c r="K182" s="24"/>
      <c r="L182" s="24"/>
      <c r="M182" s="24"/>
    </row>
    <row r="183" spans="1:13">
      <c r="A183" s="230"/>
      <c r="B183" s="109">
        <v>24</v>
      </c>
      <c r="C183" s="218" t="s">
        <v>426</v>
      </c>
      <c r="D183" s="170">
        <v>7000</v>
      </c>
      <c r="E183" s="275">
        <v>2</v>
      </c>
      <c r="F183" s="222" t="s">
        <v>239</v>
      </c>
      <c r="G183" s="97">
        <f t="shared" ref="G183:G184" si="10">D183*E183</f>
        <v>14000</v>
      </c>
      <c r="H183" s="302" t="s">
        <v>428</v>
      </c>
      <c r="I183" s="27" t="s">
        <v>427</v>
      </c>
      <c r="J183" s="24"/>
      <c r="K183" s="24"/>
      <c r="L183" s="24"/>
      <c r="M183" s="24"/>
    </row>
    <row r="184" spans="1:13" ht="18.5" thickBot="1">
      <c r="A184" s="230"/>
      <c r="B184" s="109">
        <v>25</v>
      </c>
      <c r="C184" s="218" t="s">
        <v>429</v>
      </c>
      <c r="D184" s="170">
        <v>128700</v>
      </c>
      <c r="E184" s="275">
        <v>1</v>
      </c>
      <c r="F184" s="218" t="s">
        <v>430</v>
      </c>
      <c r="G184" s="178">
        <f t="shared" si="10"/>
        <v>128700</v>
      </c>
      <c r="H184" s="218" t="s">
        <v>424</v>
      </c>
      <c r="I184" s="27" t="s">
        <v>425</v>
      </c>
      <c r="J184" s="24"/>
      <c r="K184" s="24"/>
      <c r="L184" s="24"/>
      <c r="M184" s="24"/>
    </row>
    <row r="185" spans="1:13" ht="18.5" thickTop="1">
      <c r="A185" s="232" t="s">
        <v>431</v>
      </c>
      <c r="B185" s="424"/>
      <c r="C185" s="425"/>
      <c r="D185" s="425"/>
      <c r="E185" s="425"/>
      <c r="F185" s="426"/>
      <c r="G185" s="343">
        <f>SUM(G182:G184)</f>
        <v>149700</v>
      </c>
      <c r="H185" s="424"/>
      <c r="I185" s="426"/>
      <c r="J185" s="24"/>
      <c r="K185" s="24"/>
      <c r="L185" s="24"/>
      <c r="M185" s="24"/>
    </row>
    <row r="186" spans="1:13" ht="18.5" thickBot="1"/>
    <row r="187" spans="1:13" s="180" customFormat="1" ht="18.5" thickBot="1">
      <c r="A187" s="6" t="s">
        <v>250</v>
      </c>
      <c r="B187" s="6" t="s">
        <v>216</v>
      </c>
      <c r="C187" s="6" t="s">
        <v>217</v>
      </c>
      <c r="D187" s="6" t="s">
        <v>218</v>
      </c>
      <c r="E187" s="6" t="s">
        <v>219</v>
      </c>
      <c r="F187" s="6" t="s">
        <v>220</v>
      </c>
      <c r="G187" s="6" t="s">
        <v>43</v>
      </c>
      <c r="H187" s="30" t="s">
        <v>221</v>
      </c>
      <c r="I187" s="21" t="s">
        <v>222</v>
      </c>
    </row>
    <row r="188" spans="1:13" s="31" customFormat="1" ht="18.5" thickBot="1">
      <c r="A188" s="229" t="s">
        <v>329</v>
      </c>
      <c r="B188" s="263">
        <v>26</v>
      </c>
      <c r="C188" s="304" t="s">
        <v>432</v>
      </c>
      <c r="D188" s="176">
        <v>3000</v>
      </c>
      <c r="E188" s="263">
        <v>1</v>
      </c>
      <c r="F188" s="207" t="s">
        <v>258</v>
      </c>
      <c r="G188" s="176">
        <f>D188*E188</f>
        <v>3000</v>
      </c>
      <c r="H188" s="207" t="s">
        <v>304</v>
      </c>
      <c r="I188" s="357" t="s">
        <v>433</v>
      </c>
      <c r="J188" s="24"/>
      <c r="K188" s="24"/>
      <c r="L188" s="24"/>
      <c r="M188" s="24"/>
    </row>
    <row r="189" spans="1:13" s="31" customFormat="1" ht="18.5" thickTop="1">
      <c r="A189" s="232" t="s">
        <v>434</v>
      </c>
      <c r="B189" s="424"/>
      <c r="C189" s="425"/>
      <c r="D189" s="425"/>
      <c r="E189" s="425"/>
      <c r="F189" s="426"/>
      <c r="G189" s="343">
        <f>SUM(G188)</f>
        <v>3000</v>
      </c>
      <c r="H189" s="424"/>
      <c r="I189" s="426"/>
      <c r="J189" s="24"/>
      <c r="K189" s="24"/>
      <c r="L189" s="24"/>
      <c r="M189" s="24"/>
    </row>
    <row r="190" spans="1:13" ht="18.5" thickBot="1"/>
    <row r="191" spans="1:13" s="180" customFormat="1" ht="18.5" thickBot="1">
      <c r="A191" s="6" t="s">
        <v>250</v>
      </c>
      <c r="B191" s="6" t="s">
        <v>216</v>
      </c>
      <c r="C191" s="6" t="s">
        <v>217</v>
      </c>
      <c r="D191" s="6" t="s">
        <v>218</v>
      </c>
      <c r="E191" s="6" t="s">
        <v>219</v>
      </c>
      <c r="F191" s="6" t="s">
        <v>220</v>
      </c>
      <c r="G191" s="6" t="s">
        <v>43</v>
      </c>
      <c r="H191" s="30" t="s">
        <v>221</v>
      </c>
      <c r="I191" s="21" t="s">
        <v>222</v>
      </c>
    </row>
    <row r="192" spans="1:13" s="31" customFormat="1">
      <c r="A192" s="229" t="s">
        <v>251</v>
      </c>
      <c r="B192" s="263">
        <v>27</v>
      </c>
      <c r="C192" s="207" t="s">
        <v>435</v>
      </c>
      <c r="D192" s="176">
        <v>550</v>
      </c>
      <c r="E192" s="263">
        <v>4</v>
      </c>
      <c r="F192" s="207" t="s">
        <v>258</v>
      </c>
      <c r="G192" s="322">
        <f>D192*E192</f>
        <v>2200</v>
      </c>
      <c r="H192" s="217" t="s">
        <v>436</v>
      </c>
      <c r="I192" s="297" t="s">
        <v>437</v>
      </c>
      <c r="J192" s="24"/>
      <c r="K192" s="24"/>
      <c r="L192" s="24"/>
      <c r="M192" s="24"/>
    </row>
    <row r="193" spans="1:13" s="31" customFormat="1">
      <c r="A193" s="230"/>
      <c r="B193" s="33">
        <v>28</v>
      </c>
      <c r="C193" s="226" t="s">
        <v>438</v>
      </c>
      <c r="D193" s="97">
        <v>550</v>
      </c>
      <c r="E193" s="33">
        <v>1</v>
      </c>
      <c r="F193" s="208" t="s">
        <v>258</v>
      </c>
      <c r="G193" s="97">
        <f t="shared" ref="G193:G194" si="11">D193*E193</f>
        <v>550</v>
      </c>
      <c r="H193" s="336" t="s">
        <v>439</v>
      </c>
      <c r="I193" s="218" t="s">
        <v>440</v>
      </c>
      <c r="J193" s="24"/>
      <c r="K193" s="24"/>
      <c r="L193" s="24"/>
      <c r="M193" s="24"/>
    </row>
    <row r="194" spans="1:13" s="31" customFormat="1" ht="18.5" thickBot="1">
      <c r="A194" s="230"/>
      <c r="B194" s="33">
        <v>29</v>
      </c>
      <c r="C194" s="208" t="s">
        <v>441</v>
      </c>
      <c r="D194" s="97">
        <v>550</v>
      </c>
      <c r="E194" s="33">
        <v>1</v>
      </c>
      <c r="F194" s="208" t="s">
        <v>258</v>
      </c>
      <c r="G194" s="106">
        <f t="shared" si="11"/>
        <v>550</v>
      </c>
      <c r="H194" s="226" t="s">
        <v>439</v>
      </c>
      <c r="I194" s="25" t="s">
        <v>442</v>
      </c>
      <c r="J194" s="24"/>
      <c r="K194" s="24"/>
      <c r="L194" s="24"/>
      <c r="M194" s="24"/>
    </row>
    <row r="195" spans="1:13" s="31" customFormat="1" ht="18.5" thickTop="1">
      <c r="A195" s="232" t="s">
        <v>255</v>
      </c>
      <c r="B195" s="424"/>
      <c r="C195" s="425"/>
      <c r="D195" s="425"/>
      <c r="E195" s="425"/>
      <c r="F195" s="426"/>
      <c r="G195" s="343">
        <f>SUM(G192:G194)</f>
        <v>3300</v>
      </c>
      <c r="H195" s="424"/>
      <c r="I195" s="426"/>
      <c r="J195" s="24"/>
      <c r="K195" s="24"/>
      <c r="L195" s="24"/>
      <c r="M195" s="24"/>
    </row>
    <row r="196" spans="1:13" ht="18.5" thickBot="1"/>
    <row r="197" spans="1:13" s="180" customFormat="1" ht="18.5" thickBot="1">
      <c r="A197" s="6" t="s">
        <v>250</v>
      </c>
      <c r="B197" s="6" t="s">
        <v>216</v>
      </c>
      <c r="C197" s="6" t="s">
        <v>217</v>
      </c>
      <c r="D197" s="6" t="s">
        <v>218</v>
      </c>
      <c r="E197" s="6" t="s">
        <v>219</v>
      </c>
      <c r="F197" s="6" t="s">
        <v>220</v>
      </c>
      <c r="G197" s="6" t="s">
        <v>43</v>
      </c>
      <c r="H197" s="30" t="s">
        <v>221</v>
      </c>
      <c r="I197" s="21" t="s">
        <v>222</v>
      </c>
    </row>
    <row r="198" spans="1:13">
      <c r="A198" s="229" t="s">
        <v>256</v>
      </c>
      <c r="B198" s="278">
        <v>30</v>
      </c>
      <c r="C198" s="217" t="s">
        <v>443</v>
      </c>
      <c r="D198" s="170">
        <v>7700</v>
      </c>
      <c r="E198" s="278">
        <v>1</v>
      </c>
      <c r="F198" s="217" t="s">
        <v>356</v>
      </c>
      <c r="G198" s="322">
        <f>D198*E198</f>
        <v>7700</v>
      </c>
      <c r="H198" s="217" t="s">
        <v>436</v>
      </c>
      <c r="I198" s="357" t="s">
        <v>444</v>
      </c>
      <c r="J198" s="24"/>
      <c r="K198" s="24"/>
      <c r="L198" s="24"/>
    </row>
    <row r="199" spans="1:13">
      <c r="A199" s="252"/>
      <c r="B199" s="275">
        <v>31</v>
      </c>
      <c r="C199" s="218" t="s">
        <v>443</v>
      </c>
      <c r="D199" s="170">
        <v>1980</v>
      </c>
      <c r="E199" s="330">
        <v>1</v>
      </c>
      <c r="F199" s="222" t="s">
        <v>356</v>
      </c>
      <c r="G199" s="97">
        <f t="shared" ref="G199:G200" si="12">D199*E199</f>
        <v>1980</v>
      </c>
      <c r="H199" s="302" t="s">
        <v>436</v>
      </c>
      <c r="I199" s="156" t="s">
        <v>445</v>
      </c>
      <c r="J199" s="24"/>
      <c r="K199" s="24"/>
      <c r="L199" s="24"/>
    </row>
    <row r="200" spans="1:13" ht="18.5" thickBot="1">
      <c r="A200" s="252"/>
      <c r="B200" s="275">
        <v>32</v>
      </c>
      <c r="C200" s="218" t="s">
        <v>446</v>
      </c>
      <c r="D200" s="170">
        <v>37400</v>
      </c>
      <c r="E200" s="330">
        <v>1</v>
      </c>
      <c r="F200" s="222" t="s">
        <v>356</v>
      </c>
      <c r="G200" s="97">
        <f t="shared" si="12"/>
        <v>37400</v>
      </c>
      <c r="H200" s="302" t="s">
        <v>424</v>
      </c>
      <c r="I200" s="156" t="s">
        <v>447</v>
      </c>
      <c r="J200" s="24"/>
      <c r="K200" s="24"/>
      <c r="L200" s="24"/>
    </row>
    <row r="201" spans="1:13" ht="18.5" thickTop="1">
      <c r="A201" s="232" t="s">
        <v>263</v>
      </c>
      <c r="B201" s="424"/>
      <c r="C201" s="425"/>
      <c r="D201" s="425"/>
      <c r="E201" s="425"/>
      <c r="F201" s="426"/>
      <c r="G201" s="343">
        <f>SUM(G198:G200)</f>
        <v>47080</v>
      </c>
      <c r="H201" s="424"/>
      <c r="I201" s="426"/>
      <c r="J201" s="24"/>
      <c r="K201" s="24"/>
      <c r="L201" s="24"/>
    </row>
    <row r="202" spans="1:13" ht="18.5" thickBot="1"/>
    <row r="203" spans="1:13" s="31" customFormat="1" ht="18.5" thickBot="1">
      <c r="A203" s="233" t="s">
        <v>448</v>
      </c>
      <c r="B203" s="266"/>
      <c r="C203" s="291"/>
      <c r="D203" s="266"/>
      <c r="E203" s="266"/>
      <c r="F203" s="291"/>
      <c r="G203" s="344">
        <f>SUM(G166,G172,G179,G185,G189,G195,G201)</f>
        <v>2236089</v>
      </c>
      <c r="H203" s="226"/>
      <c r="I203" s="361"/>
      <c r="J203" s="24"/>
      <c r="K203" s="24"/>
      <c r="L203" s="24"/>
    </row>
    <row r="205" spans="1:13" ht="18.5" thickBot="1">
      <c r="A205" s="1" t="s">
        <v>23</v>
      </c>
    </row>
    <row r="206" spans="1:13" s="180" customFormat="1" ht="18.5" thickBot="1">
      <c r="A206" s="6" t="s">
        <v>250</v>
      </c>
      <c r="B206" s="6" t="s">
        <v>216</v>
      </c>
      <c r="C206" s="6" t="s">
        <v>217</v>
      </c>
      <c r="D206" s="6" t="s">
        <v>218</v>
      </c>
      <c r="E206" s="6" t="s">
        <v>219</v>
      </c>
      <c r="F206" s="6" t="s">
        <v>220</v>
      </c>
      <c r="G206" s="6" t="s">
        <v>43</v>
      </c>
      <c r="H206" s="30" t="s">
        <v>221</v>
      </c>
      <c r="I206" s="21" t="s">
        <v>222</v>
      </c>
    </row>
    <row r="207" spans="1:13">
      <c r="A207" s="229" t="s">
        <v>301</v>
      </c>
      <c r="B207" s="263">
        <v>1</v>
      </c>
      <c r="C207" s="305" t="s">
        <v>449</v>
      </c>
      <c r="D207" s="97">
        <v>13081</v>
      </c>
      <c r="E207" s="33">
        <v>3</v>
      </c>
      <c r="F207" s="208" t="s">
        <v>303</v>
      </c>
      <c r="G207" s="322">
        <f>D207*E207</f>
        <v>39243</v>
      </c>
      <c r="H207" s="207" t="s">
        <v>450</v>
      </c>
      <c r="I207" s="357" t="s">
        <v>451</v>
      </c>
      <c r="J207" s="24"/>
      <c r="K207" s="24"/>
    </row>
    <row r="208" spans="1:13">
      <c r="A208" s="230"/>
      <c r="B208" s="33">
        <v>2</v>
      </c>
      <c r="C208" s="208" t="s">
        <v>452</v>
      </c>
      <c r="D208" s="97">
        <v>6541</v>
      </c>
      <c r="E208" s="33">
        <v>3</v>
      </c>
      <c r="F208" s="208" t="s">
        <v>303</v>
      </c>
      <c r="G208" s="97">
        <f t="shared" ref="G208:G209" si="13">D208*E208</f>
        <v>19623</v>
      </c>
      <c r="H208" s="208" t="s">
        <v>308</v>
      </c>
      <c r="I208" s="152" t="s">
        <v>453</v>
      </c>
      <c r="J208" s="24"/>
      <c r="K208" s="24"/>
    </row>
    <row r="209" spans="1:11" ht="18.5" thickBot="1">
      <c r="A209" s="230"/>
      <c r="B209" s="33">
        <v>3</v>
      </c>
      <c r="C209" s="208" t="s">
        <v>454</v>
      </c>
      <c r="D209" s="97">
        <v>19920</v>
      </c>
      <c r="E209" s="33">
        <v>2</v>
      </c>
      <c r="F209" s="208" t="s">
        <v>455</v>
      </c>
      <c r="G209" s="106">
        <f t="shared" si="13"/>
        <v>39840</v>
      </c>
      <c r="H209" s="208" t="s">
        <v>456</v>
      </c>
      <c r="I209" s="152" t="s">
        <v>457</v>
      </c>
      <c r="J209" s="24"/>
      <c r="K209" s="24"/>
    </row>
    <row r="210" spans="1:11" ht="18.5" thickTop="1">
      <c r="A210" s="232" t="s">
        <v>458</v>
      </c>
      <c r="B210" s="424"/>
      <c r="C210" s="425"/>
      <c r="D210" s="425"/>
      <c r="E210" s="425"/>
      <c r="F210" s="426"/>
      <c r="G210" s="343">
        <f>SUM(G207:G209)</f>
        <v>98706</v>
      </c>
      <c r="H210" s="424"/>
      <c r="I210" s="426"/>
      <c r="J210" s="24"/>
      <c r="K210" s="24"/>
    </row>
    <row r="211" spans="1:11" ht="18.5" thickBot="1"/>
    <row r="212" spans="1:11" s="180" customFormat="1" ht="18.5" thickBot="1">
      <c r="A212" s="6" t="s">
        <v>250</v>
      </c>
      <c r="B212" s="6" t="s">
        <v>216</v>
      </c>
      <c r="C212" s="6" t="s">
        <v>217</v>
      </c>
      <c r="D212" s="6" t="s">
        <v>218</v>
      </c>
      <c r="E212" s="6" t="s">
        <v>219</v>
      </c>
      <c r="F212" s="6" t="s">
        <v>220</v>
      </c>
      <c r="G212" s="6" t="s">
        <v>43</v>
      </c>
      <c r="H212" s="30" t="s">
        <v>221</v>
      </c>
      <c r="I212" s="21" t="s">
        <v>222</v>
      </c>
    </row>
    <row r="213" spans="1:11" ht="18.5" thickBot="1">
      <c r="A213" s="229" t="s">
        <v>459</v>
      </c>
      <c r="B213" s="263">
        <v>4</v>
      </c>
      <c r="C213" s="226" t="s">
        <v>460</v>
      </c>
      <c r="D213" s="176">
        <v>18480</v>
      </c>
      <c r="E213" s="263">
        <v>2</v>
      </c>
      <c r="F213" s="207" t="s">
        <v>225</v>
      </c>
      <c r="G213" s="176">
        <f>D213*E213</f>
        <v>36960</v>
      </c>
      <c r="H213" s="207" t="s">
        <v>232</v>
      </c>
      <c r="I213" s="357" t="s">
        <v>461</v>
      </c>
      <c r="J213" s="24"/>
    </row>
    <row r="214" spans="1:11" ht="18.5" thickTop="1">
      <c r="A214" s="232" t="s">
        <v>249</v>
      </c>
      <c r="B214" s="424"/>
      <c r="C214" s="425"/>
      <c r="D214" s="425"/>
      <c r="E214" s="425"/>
      <c r="F214" s="426"/>
      <c r="G214" s="343">
        <f>SUM(G213)</f>
        <v>36960</v>
      </c>
      <c r="H214" s="424"/>
      <c r="I214" s="426"/>
      <c r="J214" s="24"/>
    </row>
    <row r="215" spans="1:11" ht="18.5" thickBot="1"/>
    <row r="216" spans="1:11" s="180" customFormat="1" ht="18.5" thickBot="1">
      <c r="A216" s="6" t="s">
        <v>250</v>
      </c>
      <c r="B216" s="6" t="s">
        <v>216</v>
      </c>
      <c r="C216" s="6" t="s">
        <v>217</v>
      </c>
      <c r="D216" s="6" t="s">
        <v>218</v>
      </c>
      <c r="E216" s="6" t="s">
        <v>219</v>
      </c>
      <c r="F216" s="6" t="s">
        <v>220</v>
      </c>
      <c r="G216" s="6" t="s">
        <v>43</v>
      </c>
      <c r="H216" s="30" t="s">
        <v>221</v>
      </c>
      <c r="I216" s="21" t="s">
        <v>222</v>
      </c>
    </row>
    <row r="217" spans="1:11">
      <c r="A217" s="229" t="s">
        <v>316</v>
      </c>
      <c r="B217" s="263">
        <v>5</v>
      </c>
      <c r="C217" s="207" t="s">
        <v>462</v>
      </c>
      <c r="D217" s="176">
        <v>212000</v>
      </c>
      <c r="E217" s="263">
        <v>1</v>
      </c>
      <c r="F217" s="207" t="s">
        <v>258</v>
      </c>
      <c r="G217" s="176">
        <f>D217*E217</f>
        <v>212000</v>
      </c>
      <c r="H217" s="357" t="s">
        <v>463</v>
      </c>
      <c r="I217" s="357" t="s">
        <v>464</v>
      </c>
      <c r="J217" s="24"/>
      <c r="K217" s="24"/>
    </row>
    <row r="218" spans="1:11" ht="18.5" thickBot="1">
      <c r="A218" s="230"/>
      <c r="B218" s="33">
        <v>6</v>
      </c>
      <c r="C218" s="208" t="s">
        <v>465</v>
      </c>
      <c r="D218" s="97">
        <v>66000</v>
      </c>
      <c r="E218" s="33">
        <v>1</v>
      </c>
      <c r="F218" s="208" t="s">
        <v>258</v>
      </c>
      <c r="G218" s="97">
        <f>D218*E218</f>
        <v>66000</v>
      </c>
      <c r="H218" s="208" t="s">
        <v>463</v>
      </c>
      <c r="I218" s="152" t="s">
        <v>466</v>
      </c>
      <c r="J218" s="24"/>
      <c r="K218" s="24"/>
    </row>
    <row r="219" spans="1:11" ht="18.5" thickTop="1">
      <c r="A219" s="232" t="s">
        <v>431</v>
      </c>
      <c r="B219" s="424"/>
      <c r="C219" s="425"/>
      <c r="D219" s="425"/>
      <c r="E219" s="425"/>
      <c r="F219" s="426"/>
      <c r="G219" s="343">
        <f>SUM(G217:G218)</f>
        <v>278000</v>
      </c>
      <c r="H219" s="424"/>
      <c r="I219" s="426"/>
      <c r="J219" s="24"/>
      <c r="K219" s="24"/>
    </row>
    <row r="220" spans="1:11" ht="18.5" thickBot="1"/>
    <row r="221" spans="1:11" s="180" customFormat="1" ht="18.5" thickBot="1">
      <c r="A221" s="6" t="s">
        <v>250</v>
      </c>
      <c r="B221" s="6" t="s">
        <v>216</v>
      </c>
      <c r="C221" s="6" t="s">
        <v>217</v>
      </c>
      <c r="D221" s="6" t="s">
        <v>218</v>
      </c>
      <c r="E221" s="6" t="s">
        <v>219</v>
      </c>
      <c r="F221" s="6" t="s">
        <v>220</v>
      </c>
      <c r="G221" s="6" t="s">
        <v>43</v>
      </c>
      <c r="H221" s="6" t="s">
        <v>221</v>
      </c>
      <c r="I221" s="21" t="s">
        <v>222</v>
      </c>
    </row>
    <row r="222" spans="1:11" ht="18.5" thickBot="1">
      <c r="A222" s="230" t="s">
        <v>467</v>
      </c>
      <c r="B222" s="33">
        <v>7</v>
      </c>
      <c r="C222" s="208" t="s">
        <v>468</v>
      </c>
      <c r="D222" s="97">
        <v>550</v>
      </c>
      <c r="E222" s="33">
        <v>2</v>
      </c>
      <c r="F222" s="208" t="s">
        <v>258</v>
      </c>
      <c r="G222" s="97">
        <f>D222*E222</f>
        <v>1100</v>
      </c>
      <c r="H222" s="216" t="s">
        <v>232</v>
      </c>
      <c r="I222" s="152" t="s">
        <v>469</v>
      </c>
      <c r="J222" s="24"/>
      <c r="K222" s="24"/>
    </row>
    <row r="223" spans="1:11" ht="18.5" thickTop="1">
      <c r="A223" s="232" t="s">
        <v>255</v>
      </c>
      <c r="B223" s="424"/>
      <c r="C223" s="425"/>
      <c r="D223" s="425"/>
      <c r="E223" s="425"/>
      <c r="F223" s="426"/>
      <c r="G223" s="343">
        <f>SUM(G222:G222)</f>
        <v>1100</v>
      </c>
      <c r="H223" s="424"/>
      <c r="I223" s="426"/>
      <c r="J223" s="24"/>
      <c r="K223" s="24"/>
    </row>
    <row r="224" spans="1:11" ht="18.5" thickBot="1"/>
    <row r="225" spans="1:12" ht="18.5" thickBot="1">
      <c r="A225" s="233" t="s">
        <v>470</v>
      </c>
      <c r="B225" s="266"/>
      <c r="C225" s="291"/>
      <c r="D225" s="266"/>
      <c r="E225" s="266"/>
      <c r="F225" s="291"/>
      <c r="G225" s="344">
        <f>SUM(G210,G214,G219,G223)</f>
        <v>414766</v>
      </c>
      <c r="H225" s="226"/>
      <c r="I225" s="361"/>
      <c r="J225" s="24"/>
    </row>
    <row r="227" spans="1:12" ht="18.5" thickBot="1">
      <c r="A227" s="1" t="s">
        <v>102</v>
      </c>
    </row>
    <row r="228" spans="1:12" s="180" customFormat="1" ht="18.5" thickBot="1">
      <c r="A228" s="6" t="s">
        <v>250</v>
      </c>
      <c r="B228" s="6" t="s">
        <v>216</v>
      </c>
      <c r="C228" s="6" t="s">
        <v>217</v>
      </c>
      <c r="D228" s="6" t="s">
        <v>218</v>
      </c>
      <c r="E228" s="6" t="s">
        <v>219</v>
      </c>
      <c r="F228" s="6" t="s">
        <v>220</v>
      </c>
      <c r="G228" s="6" t="s">
        <v>43</v>
      </c>
      <c r="H228" s="6" t="s">
        <v>221</v>
      </c>
      <c r="I228" s="21" t="s">
        <v>222</v>
      </c>
    </row>
    <row r="229" spans="1:12">
      <c r="A229" s="253" t="s">
        <v>294</v>
      </c>
      <c r="B229" s="279">
        <v>1</v>
      </c>
      <c r="C229" s="302" t="s">
        <v>471</v>
      </c>
      <c r="D229" s="169">
        <v>2080</v>
      </c>
      <c r="E229" s="283">
        <v>4</v>
      </c>
      <c r="F229" s="339" t="s">
        <v>225</v>
      </c>
      <c r="G229" s="170">
        <f>D229*E229</f>
        <v>8320</v>
      </c>
      <c r="H229" s="219" t="s">
        <v>472</v>
      </c>
      <c r="I229" s="365" t="s">
        <v>473</v>
      </c>
      <c r="J229" s="24"/>
      <c r="K229" s="24"/>
      <c r="L229" s="24"/>
    </row>
    <row r="230" spans="1:12">
      <c r="A230" s="248"/>
      <c r="B230" s="279">
        <v>2</v>
      </c>
      <c r="C230" s="302" t="s">
        <v>474</v>
      </c>
      <c r="D230" s="170">
        <v>49500</v>
      </c>
      <c r="E230" s="275">
        <v>1</v>
      </c>
      <c r="F230" s="218" t="s">
        <v>225</v>
      </c>
      <c r="G230" s="170">
        <f t="shared" ref="G230:G255" si="14">D230*E230</f>
        <v>49500</v>
      </c>
      <c r="H230" s="218" t="s">
        <v>472</v>
      </c>
      <c r="I230" s="27" t="s">
        <v>475</v>
      </c>
      <c r="J230" s="24"/>
      <c r="K230" s="24"/>
      <c r="L230" s="24"/>
    </row>
    <row r="231" spans="1:12">
      <c r="A231" s="248"/>
      <c r="B231" s="279">
        <v>3</v>
      </c>
      <c r="C231" s="302" t="s">
        <v>476</v>
      </c>
      <c r="D231" s="171">
        <v>20880</v>
      </c>
      <c r="E231" s="279">
        <v>3</v>
      </c>
      <c r="F231" s="219" t="s">
        <v>225</v>
      </c>
      <c r="G231" s="170">
        <f t="shared" si="14"/>
        <v>62640</v>
      </c>
      <c r="H231" s="218" t="s">
        <v>472</v>
      </c>
      <c r="I231" s="366" t="s">
        <v>477</v>
      </c>
      <c r="J231" s="24"/>
      <c r="K231" s="24"/>
      <c r="L231" s="24"/>
    </row>
    <row r="232" spans="1:12">
      <c r="A232" s="248"/>
      <c r="B232" s="279">
        <v>4</v>
      </c>
      <c r="C232" s="302" t="s">
        <v>478</v>
      </c>
      <c r="D232" s="170">
        <v>26378</v>
      </c>
      <c r="E232" s="275">
        <v>1</v>
      </c>
      <c r="F232" s="218" t="s">
        <v>225</v>
      </c>
      <c r="G232" s="170">
        <f t="shared" si="14"/>
        <v>26378</v>
      </c>
      <c r="H232" s="218" t="s">
        <v>472</v>
      </c>
      <c r="I232" s="27" t="s">
        <v>479</v>
      </c>
      <c r="J232" s="24"/>
      <c r="K232" s="24"/>
      <c r="L232" s="24"/>
    </row>
    <row r="233" spans="1:12">
      <c r="A233" s="248"/>
      <c r="B233" s="279">
        <v>5</v>
      </c>
      <c r="C233" s="302" t="s">
        <v>480</v>
      </c>
      <c r="D233" s="170">
        <v>50480</v>
      </c>
      <c r="E233" s="275">
        <v>1</v>
      </c>
      <c r="F233" s="218" t="s">
        <v>225</v>
      </c>
      <c r="G233" s="170">
        <f t="shared" si="14"/>
        <v>50480</v>
      </c>
      <c r="H233" s="218" t="s">
        <v>472</v>
      </c>
      <c r="I233" s="27" t="s">
        <v>481</v>
      </c>
      <c r="J233" s="24"/>
      <c r="K233" s="24"/>
      <c r="L233" s="24"/>
    </row>
    <row r="234" spans="1:12">
      <c r="A234" s="248"/>
      <c r="B234" s="279">
        <v>6</v>
      </c>
      <c r="C234" s="302" t="s">
        <v>482</v>
      </c>
      <c r="D234" s="170">
        <v>5570</v>
      </c>
      <c r="E234" s="275">
        <v>5</v>
      </c>
      <c r="F234" s="218" t="s">
        <v>225</v>
      </c>
      <c r="G234" s="170">
        <f t="shared" si="14"/>
        <v>27850</v>
      </c>
      <c r="H234" s="218" t="s">
        <v>472</v>
      </c>
      <c r="I234" s="27" t="s">
        <v>481</v>
      </c>
      <c r="J234" s="24"/>
      <c r="K234" s="24"/>
      <c r="L234" s="24"/>
    </row>
    <row r="235" spans="1:12">
      <c r="A235" s="248"/>
      <c r="B235" s="279">
        <v>7</v>
      </c>
      <c r="C235" s="302" t="s">
        <v>483</v>
      </c>
      <c r="D235" s="170">
        <v>3000</v>
      </c>
      <c r="E235" s="275">
        <v>5</v>
      </c>
      <c r="F235" s="218" t="s">
        <v>225</v>
      </c>
      <c r="G235" s="170">
        <f t="shared" si="14"/>
        <v>15000</v>
      </c>
      <c r="H235" s="218" t="s">
        <v>472</v>
      </c>
      <c r="I235" s="27" t="s">
        <v>484</v>
      </c>
      <c r="J235" s="24"/>
      <c r="K235" s="24"/>
      <c r="L235" s="24"/>
    </row>
    <row r="236" spans="1:12">
      <c r="A236" s="248"/>
      <c r="B236" s="279">
        <v>8</v>
      </c>
      <c r="C236" s="302" t="s">
        <v>485</v>
      </c>
      <c r="D236" s="170">
        <v>5780</v>
      </c>
      <c r="E236" s="275">
        <v>1</v>
      </c>
      <c r="F236" s="218" t="s">
        <v>225</v>
      </c>
      <c r="G236" s="170">
        <f t="shared" si="14"/>
        <v>5780</v>
      </c>
      <c r="H236" s="218" t="s">
        <v>472</v>
      </c>
      <c r="I236" s="27" t="s">
        <v>486</v>
      </c>
      <c r="J236" s="24"/>
      <c r="K236" s="24"/>
      <c r="L236" s="24"/>
    </row>
    <row r="237" spans="1:12">
      <c r="A237" s="248"/>
      <c r="B237" s="279">
        <v>9</v>
      </c>
      <c r="C237" s="302" t="s">
        <v>487</v>
      </c>
      <c r="D237" s="170">
        <v>5498</v>
      </c>
      <c r="E237" s="275">
        <v>1</v>
      </c>
      <c r="F237" s="218" t="s">
        <v>225</v>
      </c>
      <c r="G237" s="170">
        <f t="shared" si="14"/>
        <v>5498</v>
      </c>
      <c r="H237" s="218" t="s">
        <v>472</v>
      </c>
      <c r="I237" s="27" t="s">
        <v>488</v>
      </c>
      <c r="J237" s="24"/>
      <c r="K237" s="24"/>
      <c r="L237" s="24"/>
    </row>
    <row r="238" spans="1:12">
      <c r="A238" s="248"/>
      <c r="B238" s="279">
        <v>10</v>
      </c>
      <c r="C238" s="302" t="s">
        <v>489</v>
      </c>
      <c r="D238" s="170">
        <v>650</v>
      </c>
      <c r="E238" s="275">
        <v>5</v>
      </c>
      <c r="F238" s="218" t="s">
        <v>225</v>
      </c>
      <c r="G238" s="170">
        <f t="shared" si="14"/>
        <v>3250</v>
      </c>
      <c r="H238" s="218" t="s">
        <v>472</v>
      </c>
      <c r="I238" s="27" t="s">
        <v>490</v>
      </c>
      <c r="J238" s="24"/>
      <c r="K238" s="24"/>
      <c r="L238" s="24"/>
    </row>
    <row r="239" spans="1:12">
      <c r="A239" s="248"/>
      <c r="B239" s="279">
        <v>11</v>
      </c>
      <c r="C239" s="302" t="s">
        <v>491</v>
      </c>
      <c r="D239" s="170">
        <v>12010</v>
      </c>
      <c r="E239" s="275">
        <v>1</v>
      </c>
      <c r="F239" s="218" t="s">
        <v>225</v>
      </c>
      <c r="G239" s="170">
        <f t="shared" si="14"/>
        <v>12010</v>
      </c>
      <c r="H239" s="218" t="s">
        <v>472</v>
      </c>
      <c r="I239" s="27" t="s">
        <v>490</v>
      </c>
      <c r="J239" s="24"/>
      <c r="K239" s="24"/>
      <c r="L239" s="24"/>
    </row>
    <row r="240" spans="1:12">
      <c r="A240" s="248"/>
      <c r="B240" s="279">
        <v>12</v>
      </c>
      <c r="C240" s="302" t="s">
        <v>492</v>
      </c>
      <c r="D240" s="170">
        <v>3530</v>
      </c>
      <c r="E240" s="275">
        <v>1</v>
      </c>
      <c r="F240" s="218" t="s">
        <v>225</v>
      </c>
      <c r="G240" s="170">
        <f t="shared" si="14"/>
        <v>3530</v>
      </c>
      <c r="H240" s="218" t="s">
        <v>472</v>
      </c>
      <c r="I240" s="27" t="s">
        <v>490</v>
      </c>
      <c r="J240" s="24"/>
      <c r="K240" s="24"/>
      <c r="L240" s="24"/>
    </row>
    <row r="241" spans="1:12">
      <c r="A241" s="248"/>
      <c r="B241" s="279">
        <v>13</v>
      </c>
      <c r="C241" s="302" t="s">
        <v>493</v>
      </c>
      <c r="D241" s="172">
        <v>32980</v>
      </c>
      <c r="E241" s="281">
        <v>1</v>
      </c>
      <c r="F241" s="221" t="s">
        <v>225</v>
      </c>
      <c r="G241" s="170">
        <f t="shared" si="14"/>
        <v>32980</v>
      </c>
      <c r="H241" s="218" t="s">
        <v>472</v>
      </c>
      <c r="I241" s="367" t="s">
        <v>494</v>
      </c>
      <c r="J241" s="24"/>
      <c r="K241" s="24"/>
      <c r="L241" s="24"/>
    </row>
    <row r="242" spans="1:12">
      <c r="A242" s="248"/>
      <c r="B242" s="279">
        <v>14</v>
      </c>
      <c r="C242" s="302" t="s">
        <v>495</v>
      </c>
      <c r="D242" s="170">
        <v>1980</v>
      </c>
      <c r="E242" s="275">
        <v>3</v>
      </c>
      <c r="F242" s="218" t="s">
        <v>225</v>
      </c>
      <c r="G242" s="170">
        <f t="shared" si="14"/>
        <v>5940</v>
      </c>
      <c r="H242" s="218" t="s">
        <v>226</v>
      </c>
      <c r="I242" s="27" t="s">
        <v>496</v>
      </c>
      <c r="J242" s="24"/>
      <c r="K242" s="24"/>
      <c r="L242" s="24"/>
    </row>
    <row r="243" spans="1:12">
      <c r="A243" s="248"/>
      <c r="B243" s="279">
        <v>15</v>
      </c>
      <c r="C243" s="302" t="s">
        <v>497</v>
      </c>
      <c r="D243" s="173">
        <v>710</v>
      </c>
      <c r="E243" s="275">
        <v>12</v>
      </c>
      <c r="F243" s="218" t="s">
        <v>225</v>
      </c>
      <c r="G243" s="170">
        <f t="shared" si="14"/>
        <v>8520</v>
      </c>
      <c r="H243" s="218" t="s">
        <v>472</v>
      </c>
      <c r="I243" s="27" t="s">
        <v>496</v>
      </c>
      <c r="J243" s="24"/>
      <c r="K243" s="24"/>
      <c r="L243" s="24"/>
    </row>
    <row r="244" spans="1:12">
      <c r="A244" s="248"/>
      <c r="B244" s="279">
        <v>16</v>
      </c>
      <c r="C244" s="302" t="s">
        <v>498</v>
      </c>
      <c r="D244" s="170">
        <v>980</v>
      </c>
      <c r="E244" s="275">
        <v>4</v>
      </c>
      <c r="F244" s="218" t="s">
        <v>225</v>
      </c>
      <c r="G244" s="170">
        <f t="shared" si="14"/>
        <v>3920</v>
      </c>
      <c r="H244" s="218" t="s">
        <v>226</v>
      </c>
      <c r="I244" s="27" t="s">
        <v>496</v>
      </c>
      <c r="J244" s="24"/>
      <c r="K244" s="24"/>
      <c r="L244" s="24"/>
    </row>
    <row r="245" spans="1:12">
      <c r="A245" s="248"/>
      <c r="B245" s="279">
        <v>17</v>
      </c>
      <c r="C245" s="302" t="s">
        <v>499</v>
      </c>
      <c r="D245" s="170">
        <v>2980</v>
      </c>
      <c r="E245" s="275">
        <v>3</v>
      </c>
      <c r="F245" s="218" t="s">
        <v>225</v>
      </c>
      <c r="G245" s="170">
        <f t="shared" si="14"/>
        <v>8940</v>
      </c>
      <c r="H245" s="218" t="s">
        <v>226</v>
      </c>
      <c r="I245" s="27" t="s">
        <v>500</v>
      </c>
      <c r="J245" s="24"/>
      <c r="K245" s="24"/>
      <c r="L245" s="24"/>
    </row>
    <row r="246" spans="1:12">
      <c r="A246" s="248"/>
      <c r="B246" s="279">
        <v>18</v>
      </c>
      <c r="C246" s="302" t="s">
        <v>501</v>
      </c>
      <c r="D246" s="170">
        <v>2480</v>
      </c>
      <c r="E246" s="275">
        <v>10</v>
      </c>
      <c r="F246" s="218" t="s">
        <v>225</v>
      </c>
      <c r="G246" s="170">
        <f t="shared" si="14"/>
        <v>24800</v>
      </c>
      <c r="H246" s="218" t="s">
        <v>226</v>
      </c>
      <c r="I246" s="27" t="s">
        <v>500</v>
      </c>
      <c r="J246" s="24"/>
      <c r="K246" s="24"/>
      <c r="L246" s="24"/>
    </row>
    <row r="247" spans="1:12">
      <c r="A247" s="248"/>
      <c r="B247" s="279">
        <v>19</v>
      </c>
      <c r="C247" s="302" t="s">
        <v>502</v>
      </c>
      <c r="D247" s="170">
        <v>9740</v>
      </c>
      <c r="E247" s="275">
        <v>4</v>
      </c>
      <c r="F247" s="218" t="s">
        <v>225</v>
      </c>
      <c r="G247" s="170">
        <f t="shared" si="14"/>
        <v>38960</v>
      </c>
      <c r="H247" s="218" t="s">
        <v>226</v>
      </c>
      <c r="I247" s="27" t="s">
        <v>503</v>
      </c>
      <c r="J247" s="24"/>
      <c r="K247" s="24"/>
      <c r="L247" s="24"/>
    </row>
    <row r="248" spans="1:12">
      <c r="A248" s="248"/>
      <c r="B248" s="279">
        <v>20</v>
      </c>
      <c r="C248" s="302" t="s">
        <v>504</v>
      </c>
      <c r="D248" s="170">
        <v>5720</v>
      </c>
      <c r="E248" s="275">
        <v>3</v>
      </c>
      <c r="F248" s="218" t="s">
        <v>225</v>
      </c>
      <c r="G248" s="170">
        <f t="shared" si="14"/>
        <v>17160</v>
      </c>
      <c r="H248" s="218" t="s">
        <v>226</v>
      </c>
      <c r="I248" s="27" t="s">
        <v>505</v>
      </c>
      <c r="J248" s="24"/>
      <c r="K248" s="24"/>
      <c r="L248" s="24"/>
    </row>
    <row r="249" spans="1:12">
      <c r="A249" s="248"/>
      <c r="B249" s="279">
        <v>21</v>
      </c>
      <c r="C249" s="302" t="s">
        <v>506</v>
      </c>
      <c r="D249" s="170">
        <v>11999</v>
      </c>
      <c r="E249" s="275">
        <v>2</v>
      </c>
      <c r="F249" s="218" t="s">
        <v>225</v>
      </c>
      <c r="G249" s="170">
        <f t="shared" si="14"/>
        <v>23998</v>
      </c>
      <c r="H249" s="218" t="s">
        <v>472</v>
      </c>
      <c r="I249" s="27" t="s">
        <v>507</v>
      </c>
      <c r="J249" s="24"/>
      <c r="K249" s="24"/>
      <c r="L249" s="24"/>
    </row>
    <row r="250" spans="1:12">
      <c r="A250" s="248"/>
      <c r="B250" s="279">
        <v>22</v>
      </c>
      <c r="C250" s="302" t="s">
        <v>508</v>
      </c>
      <c r="D250" s="170">
        <v>42130</v>
      </c>
      <c r="E250" s="275">
        <v>1</v>
      </c>
      <c r="F250" s="218" t="s">
        <v>225</v>
      </c>
      <c r="G250" s="170">
        <f t="shared" si="14"/>
        <v>42130</v>
      </c>
      <c r="H250" s="218" t="s">
        <v>472</v>
      </c>
      <c r="I250" s="27" t="s">
        <v>509</v>
      </c>
      <c r="J250" s="24"/>
      <c r="K250" s="24"/>
      <c r="L250" s="24"/>
    </row>
    <row r="251" spans="1:12">
      <c r="A251" s="248"/>
      <c r="B251" s="279">
        <v>23</v>
      </c>
      <c r="C251" s="302" t="s">
        <v>510</v>
      </c>
      <c r="D251" s="170">
        <v>2500</v>
      </c>
      <c r="E251" s="275">
        <v>2</v>
      </c>
      <c r="F251" s="218" t="s">
        <v>225</v>
      </c>
      <c r="G251" s="170">
        <f t="shared" si="14"/>
        <v>5000</v>
      </c>
      <c r="H251" s="218" t="s">
        <v>472</v>
      </c>
      <c r="I251" s="27" t="s">
        <v>511</v>
      </c>
      <c r="J251" s="24"/>
      <c r="K251" s="24"/>
      <c r="L251" s="24"/>
    </row>
    <row r="252" spans="1:12">
      <c r="A252" s="248"/>
      <c r="B252" s="279">
        <v>24</v>
      </c>
      <c r="C252" s="302" t="s">
        <v>512</v>
      </c>
      <c r="D252" s="106">
        <v>3780</v>
      </c>
      <c r="E252" s="107">
        <v>1</v>
      </c>
      <c r="F252" s="216" t="s">
        <v>225</v>
      </c>
      <c r="G252" s="170">
        <f t="shared" si="14"/>
        <v>3780</v>
      </c>
      <c r="H252" s="216" t="s">
        <v>472</v>
      </c>
      <c r="I252" s="25" t="s">
        <v>513</v>
      </c>
      <c r="J252" s="24"/>
      <c r="K252" s="24"/>
      <c r="L252" s="24"/>
    </row>
    <row r="253" spans="1:12">
      <c r="A253" s="248"/>
      <c r="B253" s="279">
        <v>25</v>
      </c>
      <c r="C253" s="302" t="s">
        <v>514</v>
      </c>
      <c r="D253" s="170">
        <v>5388</v>
      </c>
      <c r="E253" s="275">
        <v>2</v>
      </c>
      <c r="F253" s="218" t="s">
        <v>225</v>
      </c>
      <c r="G253" s="170">
        <f t="shared" si="14"/>
        <v>10776</v>
      </c>
      <c r="H253" s="218" t="s">
        <v>472</v>
      </c>
      <c r="I253" s="27" t="s">
        <v>515</v>
      </c>
      <c r="J253" s="24"/>
      <c r="K253" s="24"/>
      <c r="L253" s="24"/>
    </row>
    <row r="254" spans="1:12">
      <c r="A254" s="248"/>
      <c r="B254" s="279">
        <v>26</v>
      </c>
      <c r="C254" s="302" t="s">
        <v>516</v>
      </c>
      <c r="D254" s="174">
        <v>7623</v>
      </c>
      <c r="E254" s="275">
        <v>1</v>
      </c>
      <c r="F254" s="218" t="s">
        <v>225</v>
      </c>
      <c r="G254" s="170">
        <f t="shared" si="14"/>
        <v>7623</v>
      </c>
      <c r="H254" s="218" t="s">
        <v>472</v>
      </c>
      <c r="I254" s="27" t="s">
        <v>517</v>
      </c>
      <c r="J254" s="24"/>
      <c r="K254" s="24"/>
      <c r="L254" s="24"/>
    </row>
    <row r="255" spans="1:12" ht="18.5" thickBot="1">
      <c r="A255" s="251"/>
      <c r="B255" s="269">
        <v>27</v>
      </c>
      <c r="C255" s="306" t="s">
        <v>518</v>
      </c>
      <c r="D255" s="175">
        <v>2418</v>
      </c>
      <c r="E255" s="288">
        <v>2</v>
      </c>
      <c r="F255" s="340" t="s">
        <v>225</v>
      </c>
      <c r="G255" s="316">
        <f t="shared" si="14"/>
        <v>4836</v>
      </c>
      <c r="H255" s="340" t="s">
        <v>472</v>
      </c>
      <c r="I255" s="368" t="s">
        <v>515</v>
      </c>
      <c r="J255" s="24"/>
      <c r="K255" s="24"/>
      <c r="L255" s="24"/>
    </row>
    <row r="256" spans="1:12" ht="18.5" thickTop="1">
      <c r="A256" s="236" t="s">
        <v>367</v>
      </c>
      <c r="B256" s="427"/>
      <c r="C256" s="428"/>
      <c r="D256" s="428"/>
      <c r="E256" s="428"/>
      <c r="F256" s="429"/>
      <c r="G256" s="151">
        <f>SUM(G229:G255)</f>
        <v>509599</v>
      </c>
      <c r="H256" s="432"/>
      <c r="I256" s="434"/>
      <c r="J256" s="24"/>
      <c r="K256" s="24"/>
      <c r="L256" s="24"/>
    </row>
    <row r="257" spans="1:12" ht="18.5" thickBot="1"/>
    <row r="258" spans="1:12" s="180" customFormat="1" ht="18.5" thickBot="1">
      <c r="A258" s="6" t="s">
        <v>250</v>
      </c>
      <c r="B258" s="6" t="s">
        <v>216</v>
      </c>
      <c r="C258" s="6" t="s">
        <v>217</v>
      </c>
      <c r="D258" s="6" t="s">
        <v>218</v>
      </c>
      <c r="E258" s="6" t="s">
        <v>219</v>
      </c>
      <c r="F258" s="6" t="s">
        <v>220</v>
      </c>
      <c r="G258" s="6" t="s">
        <v>43</v>
      </c>
      <c r="H258" s="30" t="s">
        <v>221</v>
      </c>
      <c r="I258" s="21" t="s">
        <v>222</v>
      </c>
    </row>
    <row r="259" spans="1:12">
      <c r="A259" s="254" t="s">
        <v>519</v>
      </c>
      <c r="B259" s="279">
        <v>28</v>
      </c>
      <c r="C259" s="307" t="s">
        <v>520</v>
      </c>
      <c r="D259" s="176">
        <v>1880</v>
      </c>
      <c r="E259" s="263">
        <v>2</v>
      </c>
      <c r="F259" s="207" t="s">
        <v>225</v>
      </c>
      <c r="G259" s="97">
        <f>D259*E259</f>
        <v>3760</v>
      </c>
      <c r="H259" s="207" t="s">
        <v>521</v>
      </c>
      <c r="I259" s="357" t="s">
        <v>522</v>
      </c>
      <c r="J259" s="24"/>
      <c r="K259" s="24"/>
      <c r="L259" s="24"/>
    </row>
    <row r="260" spans="1:12">
      <c r="A260" s="252"/>
      <c r="B260" s="279">
        <v>29</v>
      </c>
      <c r="C260" s="299" t="s">
        <v>523</v>
      </c>
      <c r="D260" s="97">
        <v>5280</v>
      </c>
      <c r="E260" s="33">
        <v>12</v>
      </c>
      <c r="F260" s="208" t="s">
        <v>524</v>
      </c>
      <c r="G260" s="97">
        <f t="shared" ref="G260:G268" si="15">D260*E260</f>
        <v>63360</v>
      </c>
      <c r="H260" s="208" t="s">
        <v>525</v>
      </c>
      <c r="I260" s="152" t="s">
        <v>526</v>
      </c>
      <c r="J260" s="24"/>
      <c r="K260" s="24"/>
      <c r="L260" s="24"/>
    </row>
    <row r="261" spans="1:12" ht="36">
      <c r="A261" s="252"/>
      <c r="B261" s="279">
        <v>30</v>
      </c>
      <c r="C261" s="299" t="s">
        <v>527</v>
      </c>
      <c r="D261" s="97">
        <v>3300</v>
      </c>
      <c r="E261" s="33">
        <v>2</v>
      </c>
      <c r="F261" s="208" t="s">
        <v>524</v>
      </c>
      <c r="G261" s="97">
        <f t="shared" si="15"/>
        <v>6600</v>
      </c>
      <c r="H261" s="208" t="s">
        <v>528</v>
      </c>
      <c r="I261" s="152" t="s">
        <v>529</v>
      </c>
      <c r="J261" s="24"/>
      <c r="K261" s="24"/>
      <c r="L261" s="24"/>
    </row>
    <row r="262" spans="1:12" ht="36">
      <c r="A262" s="252"/>
      <c r="B262" s="279">
        <v>31</v>
      </c>
      <c r="C262" s="299" t="s">
        <v>527</v>
      </c>
      <c r="D262" s="97">
        <v>5940</v>
      </c>
      <c r="E262" s="33">
        <v>10</v>
      </c>
      <c r="F262" s="208" t="s">
        <v>524</v>
      </c>
      <c r="G262" s="97">
        <f t="shared" si="15"/>
        <v>59400</v>
      </c>
      <c r="H262" s="208" t="s">
        <v>530</v>
      </c>
      <c r="I262" s="152" t="s">
        <v>531</v>
      </c>
      <c r="J262" s="24"/>
      <c r="K262" s="24"/>
      <c r="L262" s="24"/>
    </row>
    <row r="263" spans="1:12">
      <c r="A263" s="252"/>
      <c r="B263" s="279">
        <v>32</v>
      </c>
      <c r="C263" s="299" t="s">
        <v>532</v>
      </c>
      <c r="D263" s="97">
        <v>1316</v>
      </c>
      <c r="E263" s="33">
        <v>1</v>
      </c>
      <c r="F263" s="208" t="s">
        <v>524</v>
      </c>
      <c r="G263" s="97">
        <f t="shared" si="15"/>
        <v>1316</v>
      </c>
      <c r="H263" s="208" t="s">
        <v>232</v>
      </c>
      <c r="I263" s="152" t="s">
        <v>533</v>
      </c>
      <c r="J263" s="24"/>
      <c r="K263" s="24"/>
      <c r="L263" s="24"/>
    </row>
    <row r="264" spans="1:12">
      <c r="A264" s="252"/>
      <c r="B264" s="279">
        <v>33</v>
      </c>
      <c r="C264" s="299" t="s">
        <v>534</v>
      </c>
      <c r="D264" s="97">
        <v>15260</v>
      </c>
      <c r="E264" s="33">
        <v>1</v>
      </c>
      <c r="F264" s="208" t="s">
        <v>535</v>
      </c>
      <c r="G264" s="97">
        <f t="shared" si="15"/>
        <v>15260</v>
      </c>
      <c r="H264" s="209" t="s">
        <v>370</v>
      </c>
      <c r="I264" s="360" t="s">
        <v>536</v>
      </c>
      <c r="J264" s="24"/>
      <c r="K264" s="24"/>
      <c r="L264" s="24"/>
    </row>
    <row r="265" spans="1:12">
      <c r="A265" s="252"/>
      <c r="B265" s="279">
        <v>34</v>
      </c>
      <c r="C265" s="299" t="s">
        <v>537</v>
      </c>
      <c r="D265" s="97">
        <v>6540</v>
      </c>
      <c r="E265" s="33">
        <v>2</v>
      </c>
      <c r="F265" s="208" t="s">
        <v>535</v>
      </c>
      <c r="G265" s="97">
        <f t="shared" si="15"/>
        <v>13080</v>
      </c>
      <c r="H265" s="209" t="s">
        <v>538</v>
      </c>
      <c r="I265" s="360" t="s">
        <v>536</v>
      </c>
      <c r="J265" s="24"/>
      <c r="K265" s="24"/>
      <c r="L265" s="24"/>
    </row>
    <row r="266" spans="1:12">
      <c r="A266" s="252"/>
      <c r="B266" s="279">
        <v>35</v>
      </c>
      <c r="C266" s="299" t="s">
        <v>539</v>
      </c>
      <c r="D266" s="97">
        <v>5450</v>
      </c>
      <c r="E266" s="33">
        <v>1</v>
      </c>
      <c r="F266" s="208" t="s">
        <v>535</v>
      </c>
      <c r="G266" s="97">
        <f t="shared" si="15"/>
        <v>5450</v>
      </c>
      <c r="H266" s="358" t="s">
        <v>232</v>
      </c>
      <c r="I266" s="360" t="s">
        <v>536</v>
      </c>
      <c r="J266" s="24"/>
      <c r="K266" s="24"/>
      <c r="L266" s="24"/>
    </row>
    <row r="267" spans="1:12">
      <c r="A267" s="252"/>
      <c r="B267" s="279">
        <v>36</v>
      </c>
      <c r="C267" s="299" t="s">
        <v>540</v>
      </c>
      <c r="D267" s="97">
        <v>9810</v>
      </c>
      <c r="E267" s="33">
        <v>2</v>
      </c>
      <c r="F267" s="208" t="s">
        <v>535</v>
      </c>
      <c r="G267" s="97">
        <f t="shared" si="15"/>
        <v>19620</v>
      </c>
      <c r="H267" s="358" t="s">
        <v>232</v>
      </c>
      <c r="I267" s="360" t="s">
        <v>536</v>
      </c>
      <c r="J267" s="24"/>
      <c r="K267" s="24"/>
      <c r="L267" s="24"/>
    </row>
    <row r="268" spans="1:12" ht="18.5" thickBot="1">
      <c r="A268" s="255"/>
      <c r="B268" s="288">
        <v>37</v>
      </c>
      <c r="C268" s="308" t="s">
        <v>541</v>
      </c>
      <c r="D268" s="175">
        <v>5276</v>
      </c>
      <c r="E268" s="331">
        <v>4</v>
      </c>
      <c r="F268" s="341" t="s">
        <v>524</v>
      </c>
      <c r="G268" s="100">
        <f t="shared" si="15"/>
        <v>21104</v>
      </c>
      <c r="H268" s="341" t="s">
        <v>542</v>
      </c>
      <c r="I268" s="369" t="s">
        <v>536</v>
      </c>
      <c r="J268" s="24"/>
      <c r="K268" s="24"/>
      <c r="L268" s="24"/>
    </row>
    <row r="269" spans="1:12" ht="18.5" thickTop="1">
      <c r="A269" s="236" t="s">
        <v>458</v>
      </c>
      <c r="B269" s="432"/>
      <c r="C269" s="433"/>
      <c r="D269" s="433"/>
      <c r="E269" s="433"/>
      <c r="F269" s="434"/>
      <c r="G269" s="151">
        <f>SUM(G259:G268)</f>
        <v>208950</v>
      </c>
      <c r="H269" s="432"/>
      <c r="I269" s="434"/>
      <c r="J269" s="24"/>
      <c r="K269" s="24"/>
      <c r="L269" s="24"/>
    </row>
    <row r="270" spans="1:12" ht="18.5" thickBot="1"/>
    <row r="271" spans="1:12" s="180" customFormat="1" ht="18.5" thickBot="1">
      <c r="A271" s="6" t="s">
        <v>250</v>
      </c>
      <c r="B271" s="6" t="s">
        <v>216</v>
      </c>
      <c r="C271" s="6" t="s">
        <v>217</v>
      </c>
      <c r="D271" s="6" t="s">
        <v>218</v>
      </c>
      <c r="E271" s="6" t="s">
        <v>219</v>
      </c>
      <c r="F271" s="6" t="s">
        <v>220</v>
      </c>
      <c r="G271" s="6" t="s">
        <v>43</v>
      </c>
      <c r="H271" s="30" t="s">
        <v>221</v>
      </c>
      <c r="I271" s="21" t="s">
        <v>222</v>
      </c>
    </row>
    <row r="272" spans="1:12">
      <c r="A272" s="254" t="s">
        <v>229</v>
      </c>
      <c r="B272" s="279">
        <v>38</v>
      </c>
      <c r="C272" s="309" t="s">
        <v>543</v>
      </c>
      <c r="D272" s="177">
        <v>3570</v>
      </c>
      <c r="E272" s="263">
        <v>2</v>
      </c>
      <c r="F272" s="207" t="s">
        <v>544</v>
      </c>
      <c r="G272" s="322">
        <f>D272*E272</f>
        <v>7140</v>
      </c>
      <c r="H272" s="207" t="s">
        <v>472</v>
      </c>
      <c r="I272" s="357" t="s">
        <v>545</v>
      </c>
      <c r="J272" s="24"/>
      <c r="K272" s="24"/>
      <c r="L272" s="24"/>
    </row>
    <row r="273" spans="1:12">
      <c r="A273" s="252"/>
      <c r="B273" s="279">
        <v>39</v>
      </c>
      <c r="C273" s="302" t="s">
        <v>543</v>
      </c>
      <c r="D273" s="95">
        <v>3570</v>
      </c>
      <c r="E273" s="33">
        <v>4</v>
      </c>
      <c r="F273" s="208" t="s">
        <v>544</v>
      </c>
      <c r="G273" s="97">
        <f>D273*E273</f>
        <v>14280</v>
      </c>
      <c r="H273" s="208" t="s">
        <v>472</v>
      </c>
      <c r="I273" s="152" t="s">
        <v>517</v>
      </c>
      <c r="J273" s="24"/>
      <c r="K273" s="24"/>
      <c r="L273" s="24"/>
    </row>
    <row r="274" spans="1:12">
      <c r="A274" s="252"/>
      <c r="B274" s="279">
        <v>40</v>
      </c>
      <c r="C274" s="302" t="s">
        <v>546</v>
      </c>
      <c r="D274" s="95">
        <v>2662</v>
      </c>
      <c r="E274" s="33">
        <v>2</v>
      </c>
      <c r="F274" s="208" t="s">
        <v>544</v>
      </c>
      <c r="G274" s="97">
        <f t="shared" ref="G274:G295" si="16">D274*E274</f>
        <v>5324</v>
      </c>
      <c r="H274" s="208" t="s">
        <v>472</v>
      </c>
      <c r="I274" s="152" t="s">
        <v>545</v>
      </c>
      <c r="J274" s="24"/>
      <c r="K274" s="24"/>
      <c r="L274" s="24"/>
    </row>
    <row r="275" spans="1:12">
      <c r="A275" s="252"/>
      <c r="B275" s="279">
        <v>41</v>
      </c>
      <c r="C275" s="302" t="s">
        <v>546</v>
      </c>
      <c r="D275" s="95">
        <v>1779</v>
      </c>
      <c r="E275" s="33">
        <v>4</v>
      </c>
      <c r="F275" s="208" t="s">
        <v>544</v>
      </c>
      <c r="G275" s="97">
        <f t="shared" si="16"/>
        <v>7116</v>
      </c>
      <c r="H275" s="208" t="s">
        <v>472</v>
      </c>
      <c r="I275" s="152" t="s">
        <v>517</v>
      </c>
      <c r="J275" s="24"/>
      <c r="K275" s="24"/>
      <c r="L275" s="24"/>
    </row>
    <row r="276" spans="1:12">
      <c r="A276" s="256"/>
      <c r="B276" s="279">
        <v>42</v>
      </c>
      <c r="C276" s="310" t="s">
        <v>547</v>
      </c>
      <c r="D276" s="99">
        <v>24800</v>
      </c>
      <c r="E276" s="264">
        <v>1</v>
      </c>
      <c r="F276" s="209" t="s">
        <v>356</v>
      </c>
      <c r="G276" s="97">
        <f t="shared" si="16"/>
        <v>24800</v>
      </c>
      <c r="H276" s="209" t="s">
        <v>317</v>
      </c>
      <c r="I276" s="360" t="s">
        <v>548</v>
      </c>
      <c r="J276" s="24"/>
      <c r="K276" s="24"/>
      <c r="L276" s="24"/>
    </row>
    <row r="277" spans="1:12">
      <c r="A277" s="256"/>
      <c r="B277" s="279">
        <v>43</v>
      </c>
      <c r="C277" s="310" t="s">
        <v>549</v>
      </c>
      <c r="D277" s="99">
        <v>20350</v>
      </c>
      <c r="E277" s="264">
        <v>1</v>
      </c>
      <c r="F277" s="209" t="s">
        <v>544</v>
      </c>
      <c r="G277" s="97">
        <f t="shared" si="16"/>
        <v>20350</v>
      </c>
      <c r="H277" s="209" t="s">
        <v>226</v>
      </c>
      <c r="I277" s="360" t="s">
        <v>550</v>
      </c>
      <c r="J277" s="24"/>
      <c r="K277" s="24"/>
      <c r="L277" s="24"/>
    </row>
    <row r="278" spans="1:12">
      <c r="A278" s="256"/>
      <c r="B278" s="279">
        <v>44</v>
      </c>
      <c r="C278" s="310" t="s">
        <v>551</v>
      </c>
      <c r="D278" s="99">
        <v>3400</v>
      </c>
      <c r="E278" s="264">
        <v>1</v>
      </c>
      <c r="F278" s="209" t="s">
        <v>544</v>
      </c>
      <c r="G278" s="97">
        <f t="shared" si="16"/>
        <v>3400</v>
      </c>
      <c r="H278" s="209" t="s">
        <v>226</v>
      </c>
      <c r="I278" s="360" t="s">
        <v>552</v>
      </c>
      <c r="J278" s="24"/>
      <c r="K278" s="24"/>
      <c r="L278" s="24"/>
    </row>
    <row r="279" spans="1:12">
      <c r="A279" s="256"/>
      <c r="B279" s="279">
        <v>45</v>
      </c>
      <c r="C279" s="310" t="s">
        <v>553</v>
      </c>
      <c r="D279" s="99">
        <v>3230</v>
      </c>
      <c r="E279" s="264">
        <v>1</v>
      </c>
      <c r="F279" s="209" t="s">
        <v>544</v>
      </c>
      <c r="G279" s="97">
        <f t="shared" si="16"/>
        <v>3230</v>
      </c>
      <c r="H279" s="209" t="s">
        <v>226</v>
      </c>
      <c r="I279" s="360" t="s">
        <v>552</v>
      </c>
      <c r="J279" s="24"/>
      <c r="K279" s="24"/>
      <c r="L279" s="24"/>
    </row>
    <row r="280" spans="1:12">
      <c r="A280" s="256"/>
      <c r="B280" s="279">
        <v>46</v>
      </c>
      <c r="C280" s="310" t="s">
        <v>554</v>
      </c>
      <c r="D280" s="99">
        <v>10120</v>
      </c>
      <c r="E280" s="264">
        <v>1</v>
      </c>
      <c r="F280" s="209" t="s">
        <v>544</v>
      </c>
      <c r="G280" s="97">
        <f t="shared" si="16"/>
        <v>10120</v>
      </c>
      <c r="H280" s="209" t="s">
        <v>226</v>
      </c>
      <c r="I280" s="360" t="s">
        <v>555</v>
      </c>
      <c r="J280" s="24"/>
      <c r="K280" s="24"/>
      <c r="L280" s="24"/>
    </row>
    <row r="281" spans="1:12">
      <c r="A281" s="256"/>
      <c r="B281" s="279">
        <v>47</v>
      </c>
      <c r="C281" s="310" t="s">
        <v>556</v>
      </c>
      <c r="D281" s="99">
        <v>3740</v>
      </c>
      <c r="E281" s="264">
        <v>1</v>
      </c>
      <c r="F281" s="209" t="s">
        <v>544</v>
      </c>
      <c r="G281" s="97">
        <f t="shared" si="16"/>
        <v>3740</v>
      </c>
      <c r="H281" s="209" t="s">
        <v>226</v>
      </c>
      <c r="I281" s="360" t="s">
        <v>555</v>
      </c>
      <c r="J281" s="24"/>
      <c r="K281" s="24"/>
      <c r="L281" s="24"/>
    </row>
    <row r="282" spans="1:12" s="392" customFormat="1">
      <c r="A282" s="384"/>
      <c r="B282" s="385">
        <v>48</v>
      </c>
      <c r="C282" s="386" t="s">
        <v>557</v>
      </c>
      <c r="D282" s="387">
        <v>16800</v>
      </c>
      <c r="E282" s="388">
        <v>2</v>
      </c>
      <c r="F282" s="389" t="s">
        <v>266</v>
      </c>
      <c r="G282" s="390">
        <f t="shared" si="16"/>
        <v>33600</v>
      </c>
      <c r="H282" s="389" t="s">
        <v>317</v>
      </c>
      <c r="I282" s="391" t="s">
        <v>558</v>
      </c>
    </row>
    <row r="283" spans="1:12">
      <c r="A283" s="256"/>
      <c r="B283" s="279">
        <v>49</v>
      </c>
      <c r="C283" s="310" t="s">
        <v>559</v>
      </c>
      <c r="D283" s="99">
        <v>40700</v>
      </c>
      <c r="E283" s="264">
        <v>4</v>
      </c>
      <c r="F283" s="209" t="s">
        <v>544</v>
      </c>
      <c r="G283" s="97">
        <f t="shared" si="16"/>
        <v>162800</v>
      </c>
      <c r="H283" s="209" t="s">
        <v>317</v>
      </c>
      <c r="I283" s="360" t="s">
        <v>560</v>
      </c>
      <c r="J283" s="24"/>
      <c r="K283" s="24"/>
      <c r="L283" s="24"/>
    </row>
    <row r="284" spans="1:12">
      <c r="A284" s="256"/>
      <c r="B284" s="279">
        <v>50</v>
      </c>
      <c r="C284" s="311" t="s">
        <v>561</v>
      </c>
      <c r="D284" s="170">
        <v>10200</v>
      </c>
      <c r="E284" s="332">
        <v>4</v>
      </c>
      <c r="F284" s="209" t="s">
        <v>544</v>
      </c>
      <c r="G284" s="97">
        <f t="shared" si="16"/>
        <v>40800</v>
      </c>
      <c r="H284" s="209" t="s">
        <v>317</v>
      </c>
      <c r="I284" s="360" t="s">
        <v>562</v>
      </c>
      <c r="J284" s="24"/>
      <c r="K284" s="24"/>
      <c r="L284" s="24"/>
    </row>
    <row r="285" spans="1:12">
      <c r="A285" s="256"/>
      <c r="B285" s="279">
        <v>51</v>
      </c>
      <c r="C285" s="311" t="s">
        <v>563</v>
      </c>
      <c r="D285" s="170">
        <v>3230</v>
      </c>
      <c r="E285" s="332">
        <v>4</v>
      </c>
      <c r="F285" s="209" t="s">
        <v>544</v>
      </c>
      <c r="G285" s="97">
        <f t="shared" si="16"/>
        <v>12920</v>
      </c>
      <c r="H285" s="209" t="s">
        <v>317</v>
      </c>
      <c r="I285" s="360" t="s">
        <v>562</v>
      </c>
      <c r="J285" s="24"/>
      <c r="K285" s="24"/>
      <c r="L285" s="24"/>
    </row>
    <row r="286" spans="1:12">
      <c r="A286" s="256"/>
      <c r="B286" s="279">
        <v>52</v>
      </c>
      <c r="C286" s="393" t="s">
        <v>564</v>
      </c>
      <c r="D286" s="170">
        <v>430</v>
      </c>
      <c r="E286" s="332">
        <v>4</v>
      </c>
      <c r="F286" s="209" t="s">
        <v>544</v>
      </c>
      <c r="G286" s="97">
        <f t="shared" si="16"/>
        <v>1720</v>
      </c>
      <c r="H286" s="209" t="s">
        <v>317</v>
      </c>
      <c r="I286" s="360" t="s">
        <v>562</v>
      </c>
      <c r="J286" s="24"/>
      <c r="K286" s="24"/>
      <c r="L286" s="24"/>
    </row>
    <row r="287" spans="1:12">
      <c r="A287" s="256"/>
      <c r="B287" s="279">
        <v>53</v>
      </c>
      <c r="C287" s="311" t="s">
        <v>565</v>
      </c>
      <c r="D287" s="170">
        <v>10120</v>
      </c>
      <c r="E287" s="332">
        <v>4</v>
      </c>
      <c r="F287" s="209" t="s">
        <v>544</v>
      </c>
      <c r="G287" s="97">
        <f t="shared" si="16"/>
        <v>40480</v>
      </c>
      <c r="H287" s="209" t="s">
        <v>317</v>
      </c>
      <c r="I287" s="360" t="s">
        <v>562</v>
      </c>
      <c r="J287" s="24"/>
      <c r="K287" s="24"/>
      <c r="L287" s="24"/>
    </row>
    <row r="288" spans="1:12">
      <c r="A288" s="256"/>
      <c r="B288" s="279">
        <v>54</v>
      </c>
      <c r="C288" s="311" t="s">
        <v>566</v>
      </c>
      <c r="D288" s="170">
        <v>3740</v>
      </c>
      <c r="E288" s="332">
        <v>4</v>
      </c>
      <c r="F288" s="209" t="s">
        <v>544</v>
      </c>
      <c r="G288" s="97">
        <f t="shared" si="16"/>
        <v>14960</v>
      </c>
      <c r="H288" s="209" t="s">
        <v>317</v>
      </c>
      <c r="I288" s="360" t="s">
        <v>562</v>
      </c>
      <c r="J288" s="24"/>
      <c r="K288" s="24"/>
      <c r="L288" s="24"/>
    </row>
    <row r="289" spans="1:12">
      <c r="A289" s="256"/>
      <c r="B289" s="279">
        <v>55</v>
      </c>
      <c r="C289" s="311" t="s">
        <v>567</v>
      </c>
      <c r="D289" s="170">
        <v>198000</v>
      </c>
      <c r="E289" s="332">
        <v>2</v>
      </c>
      <c r="F289" s="209" t="s">
        <v>430</v>
      </c>
      <c r="G289" s="97">
        <f t="shared" si="16"/>
        <v>396000</v>
      </c>
      <c r="H289" s="209" t="s">
        <v>317</v>
      </c>
      <c r="I289" s="360" t="s">
        <v>568</v>
      </c>
      <c r="J289" s="24"/>
      <c r="K289" s="24"/>
      <c r="L289" s="24"/>
    </row>
    <row r="290" spans="1:12">
      <c r="A290" s="256"/>
      <c r="B290" s="279">
        <v>56</v>
      </c>
      <c r="C290" s="310" t="s">
        <v>569</v>
      </c>
      <c r="D290" s="178">
        <v>23100</v>
      </c>
      <c r="E290" s="264">
        <v>2</v>
      </c>
      <c r="F290" s="209" t="s">
        <v>430</v>
      </c>
      <c r="G290" s="97">
        <f t="shared" si="16"/>
        <v>46200</v>
      </c>
      <c r="H290" s="209" t="s">
        <v>317</v>
      </c>
      <c r="I290" s="360" t="s">
        <v>568</v>
      </c>
      <c r="J290" s="24"/>
      <c r="K290" s="24"/>
      <c r="L290" s="24"/>
    </row>
    <row r="291" spans="1:12">
      <c r="A291" s="256"/>
      <c r="B291" s="279">
        <v>57</v>
      </c>
      <c r="C291" s="310" t="s">
        <v>570</v>
      </c>
      <c r="D291" s="99">
        <v>2720</v>
      </c>
      <c r="E291" s="264">
        <v>5</v>
      </c>
      <c r="F291" s="209" t="s">
        <v>430</v>
      </c>
      <c r="G291" s="97">
        <f t="shared" si="16"/>
        <v>13600</v>
      </c>
      <c r="H291" s="209" t="s">
        <v>317</v>
      </c>
      <c r="I291" s="360" t="s">
        <v>558</v>
      </c>
      <c r="J291" s="24"/>
      <c r="K291" s="24"/>
      <c r="L291" s="24"/>
    </row>
    <row r="292" spans="1:12">
      <c r="A292" s="256"/>
      <c r="B292" s="279">
        <v>58</v>
      </c>
      <c r="C292" s="310" t="s">
        <v>571</v>
      </c>
      <c r="D292" s="99">
        <v>2024</v>
      </c>
      <c r="E292" s="264">
        <v>4</v>
      </c>
      <c r="F292" s="209" t="s">
        <v>430</v>
      </c>
      <c r="G292" s="97">
        <f t="shared" si="16"/>
        <v>8096</v>
      </c>
      <c r="H292" s="209" t="s">
        <v>317</v>
      </c>
      <c r="I292" s="360" t="s">
        <v>558</v>
      </c>
      <c r="J292" s="24"/>
      <c r="K292" s="24"/>
      <c r="L292" s="24"/>
    </row>
    <row r="293" spans="1:12">
      <c r="A293" s="256"/>
      <c r="B293" s="279">
        <v>59</v>
      </c>
      <c r="C293" s="310" t="s">
        <v>572</v>
      </c>
      <c r="D293" s="99">
        <v>6800</v>
      </c>
      <c r="E293" s="264">
        <v>4</v>
      </c>
      <c r="F293" s="209" t="s">
        <v>544</v>
      </c>
      <c r="G293" s="97">
        <f t="shared" si="16"/>
        <v>27200</v>
      </c>
      <c r="H293" s="209" t="s">
        <v>317</v>
      </c>
      <c r="I293" s="360" t="s">
        <v>573</v>
      </c>
      <c r="J293" s="24"/>
      <c r="K293" s="24"/>
      <c r="L293" s="24"/>
    </row>
    <row r="294" spans="1:12">
      <c r="A294" s="256"/>
      <c r="B294" s="279">
        <v>60</v>
      </c>
      <c r="C294" s="310" t="s">
        <v>574</v>
      </c>
      <c r="D294" s="99">
        <v>3806</v>
      </c>
      <c r="E294" s="264">
        <v>4</v>
      </c>
      <c r="F294" s="209" t="s">
        <v>544</v>
      </c>
      <c r="G294" s="97">
        <f t="shared" si="16"/>
        <v>15224</v>
      </c>
      <c r="H294" s="209" t="s">
        <v>317</v>
      </c>
      <c r="I294" s="360" t="s">
        <v>573</v>
      </c>
      <c r="J294" s="24"/>
      <c r="K294" s="24"/>
      <c r="L294" s="24"/>
    </row>
    <row r="295" spans="1:12" ht="18.5" thickBot="1">
      <c r="A295" s="257"/>
      <c r="B295" s="269">
        <v>61</v>
      </c>
      <c r="C295" s="312" t="s">
        <v>575</v>
      </c>
      <c r="D295" s="179">
        <v>9372</v>
      </c>
      <c r="E295" s="288">
        <v>6</v>
      </c>
      <c r="F295" s="340" t="s">
        <v>430</v>
      </c>
      <c r="G295" s="325">
        <f t="shared" si="16"/>
        <v>56232</v>
      </c>
      <c r="H295" s="340" t="s">
        <v>317</v>
      </c>
      <c r="I295" s="368" t="s">
        <v>576</v>
      </c>
      <c r="J295" s="24"/>
      <c r="K295" s="24"/>
      <c r="L295" s="24"/>
    </row>
    <row r="296" spans="1:12" ht="18.5" thickTop="1">
      <c r="A296" s="236" t="s">
        <v>249</v>
      </c>
      <c r="B296" s="427"/>
      <c r="C296" s="428"/>
      <c r="D296" s="428"/>
      <c r="E296" s="428"/>
      <c r="F296" s="429"/>
      <c r="G296" s="151">
        <f>SUM(G272:G295)</f>
        <v>969332</v>
      </c>
      <c r="H296" s="432"/>
      <c r="I296" s="434"/>
      <c r="J296" s="24"/>
      <c r="K296" s="24"/>
      <c r="L296" s="24"/>
    </row>
    <row r="297" spans="1:12" ht="18.5" thickBot="1"/>
    <row r="298" spans="1:12" s="180" customFormat="1" ht="18.5" thickBot="1">
      <c r="A298" s="6" t="s">
        <v>250</v>
      </c>
      <c r="B298" s="6" t="s">
        <v>216</v>
      </c>
      <c r="C298" s="6" t="s">
        <v>217</v>
      </c>
      <c r="D298" s="6" t="s">
        <v>218</v>
      </c>
      <c r="E298" s="6" t="s">
        <v>219</v>
      </c>
      <c r="F298" s="6" t="s">
        <v>220</v>
      </c>
      <c r="G298" s="6" t="s">
        <v>43</v>
      </c>
      <c r="H298" s="30" t="s">
        <v>221</v>
      </c>
      <c r="I298" s="21" t="s">
        <v>222</v>
      </c>
    </row>
    <row r="299" spans="1:12">
      <c r="A299" s="229" t="s">
        <v>251</v>
      </c>
      <c r="B299" s="263">
        <v>62</v>
      </c>
      <c r="C299" s="207" t="s">
        <v>577</v>
      </c>
      <c r="D299" s="176">
        <v>880</v>
      </c>
      <c r="E299" s="263">
        <v>1</v>
      </c>
      <c r="F299" s="207" t="s">
        <v>258</v>
      </c>
      <c r="G299" s="322">
        <f>D299*E299</f>
        <v>880</v>
      </c>
      <c r="H299" s="207" t="s">
        <v>317</v>
      </c>
      <c r="I299" s="357" t="s">
        <v>578</v>
      </c>
      <c r="J299" s="24"/>
      <c r="K299" s="24"/>
      <c r="L299" s="24"/>
    </row>
    <row r="300" spans="1:12">
      <c r="A300" s="181"/>
      <c r="B300" s="107">
        <v>63</v>
      </c>
      <c r="C300" s="216" t="s">
        <v>579</v>
      </c>
      <c r="D300" s="106">
        <v>550</v>
      </c>
      <c r="E300" s="107">
        <v>2</v>
      </c>
      <c r="F300" s="334" t="s">
        <v>350</v>
      </c>
      <c r="G300" s="97">
        <f>D300*E300</f>
        <v>1100</v>
      </c>
      <c r="H300" s="216" t="s">
        <v>580</v>
      </c>
      <c r="I300" s="25" t="s">
        <v>581</v>
      </c>
      <c r="J300" s="24"/>
      <c r="K300" s="24"/>
      <c r="L300" s="24"/>
    </row>
    <row r="301" spans="1:12">
      <c r="A301" s="181"/>
      <c r="B301" s="107">
        <v>64</v>
      </c>
      <c r="C301" s="216" t="s">
        <v>579</v>
      </c>
      <c r="D301" s="106">
        <v>165</v>
      </c>
      <c r="E301" s="107">
        <v>2</v>
      </c>
      <c r="F301" s="334" t="s">
        <v>350</v>
      </c>
      <c r="G301" s="97">
        <f>D301*E301</f>
        <v>330</v>
      </c>
      <c r="H301" s="216" t="s">
        <v>582</v>
      </c>
      <c r="I301" s="25" t="s">
        <v>581</v>
      </c>
      <c r="J301" s="24"/>
      <c r="K301" s="24"/>
      <c r="L301" s="24"/>
    </row>
    <row r="302" spans="1:12" ht="18.5" thickBot="1">
      <c r="A302" s="230"/>
      <c r="B302" s="33">
        <v>65</v>
      </c>
      <c r="C302" s="208" t="s">
        <v>583</v>
      </c>
      <c r="D302" s="97">
        <v>208</v>
      </c>
      <c r="E302" s="33">
        <v>4</v>
      </c>
      <c r="F302" s="208" t="s">
        <v>258</v>
      </c>
      <c r="G302" s="97">
        <f>D302*E302</f>
        <v>832</v>
      </c>
      <c r="H302" s="208" t="s">
        <v>542</v>
      </c>
      <c r="I302" s="152" t="s">
        <v>584</v>
      </c>
      <c r="J302" s="24"/>
      <c r="K302" s="24"/>
      <c r="L302" s="24"/>
    </row>
    <row r="303" spans="1:12" ht="18.5" thickTop="1">
      <c r="A303" s="232" t="s">
        <v>255</v>
      </c>
      <c r="B303" s="424"/>
      <c r="C303" s="425"/>
      <c r="D303" s="425"/>
      <c r="E303" s="425"/>
      <c r="F303" s="426"/>
      <c r="G303" s="343">
        <f>SUM(G299:G302)</f>
        <v>3142</v>
      </c>
      <c r="H303" s="424"/>
      <c r="I303" s="426"/>
      <c r="J303" s="24"/>
      <c r="K303" s="24"/>
      <c r="L303" s="24"/>
    </row>
    <row r="304" spans="1:12" ht="18.5" thickBot="1"/>
    <row r="305" spans="1:12" s="180" customFormat="1" ht="18.5" thickBot="1">
      <c r="A305" s="6" t="s">
        <v>250</v>
      </c>
      <c r="B305" s="6" t="s">
        <v>216</v>
      </c>
      <c r="C305" s="6" t="s">
        <v>217</v>
      </c>
      <c r="D305" s="6" t="s">
        <v>218</v>
      </c>
      <c r="E305" s="6" t="s">
        <v>219</v>
      </c>
      <c r="F305" s="6" t="s">
        <v>220</v>
      </c>
      <c r="G305" s="6" t="s">
        <v>43</v>
      </c>
      <c r="H305" s="6" t="s">
        <v>221</v>
      </c>
      <c r="I305" s="21" t="s">
        <v>222</v>
      </c>
    </row>
    <row r="306" spans="1:12">
      <c r="A306" s="254" t="s">
        <v>256</v>
      </c>
      <c r="B306" s="279">
        <v>66</v>
      </c>
      <c r="C306" s="302" t="s">
        <v>585</v>
      </c>
      <c r="D306" s="170">
        <v>1380</v>
      </c>
      <c r="E306" s="275">
        <v>1</v>
      </c>
      <c r="F306" s="218" t="s">
        <v>258</v>
      </c>
      <c r="G306" s="172">
        <f>D306*E306</f>
        <v>1380</v>
      </c>
      <c r="H306" s="219" t="s">
        <v>586</v>
      </c>
      <c r="I306" s="25" t="s">
        <v>587</v>
      </c>
      <c r="J306" s="24"/>
      <c r="K306" s="24"/>
      <c r="L306" s="24"/>
    </row>
    <row r="307" spans="1:12">
      <c r="A307" s="252"/>
      <c r="B307" s="279">
        <v>67</v>
      </c>
      <c r="C307" s="302" t="s">
        <v>588</v>
      </c>
      <c r="D307" s="170">
        <v>55000</v>
      </c>
      <c r="E307" s="275">
        <v>1</v>
      </c>
      <c r="F307" s="222" t="s">
        <v>258</v>
      </c>
      <c r="G307" s="172">
        <f t="shared" ref="G307:G318" si="17">D307*E307</f>
        <v>55000</v>
      </c>
      <c r="H307" s="302" t="s">
        <v>586</v>
      </c>
      <c r="I307" s="25" t="s">
        <v>589</v>
      </c>
      <c r="J307" s="24"/>
      <c r="K307" s="24"/>
      <c r="L307" s="24"/>
    </row>
    <row r="308" spans="1:12">
      <c r="A308" s="252"/>
      <c r="B308" s="279">
        <v>68</v>
      </c>
      <c r="C308" s="301" t="s">
        <v>590</v>
      </c>
      <c r="D308" s="170">
        <v>3300</v>
      </c>
      <c r="E308" s="275">
        <v>2</v>
      </c>
      <c r="F308" s="222" t="s">
        <v>258</v>
      </c>
      <c r="G308" s="172">
        <f t="shared" si="17"/>
        <v>6600</v>
      </c>
      <c r="H308" s="302" t="s">
        <v>591</v>
      </c>
      <c r="I308" s="25" t="s">
        <v>587</v>
      </c>
      <c r="J308" s="24"/>
      <c r="K308" s="24"/>
      <c r="L308" s="24"/>
    </row>
    <row r="309" spans="1:12">
      <c r="A309" s="252"/>
      <c r="B309" s="279">
        <v>69</v>
      </c>
      <c r="C309" s="302" t="s">
        <v>592</v>
      </c>
      <c r="D309" s="174">
        <v>460</v>
      </c>
      <c r="E309" s="275">
        <v>5</v>
      </c>
      <c r="F309" s="222" t="s">
        <v>593</v>
      </c>
      <c r="G309" s="172">
        <f t="shared" si="17"/>
        <v>2300</v>
      </c>
      <c r="H309" s="302" t="s">
        <v>594</v>
      </c>
      <c r="I309" s="27" t="s">
        <v>595</v>
      </c>
      <c r="J309" s="24"/>
      <c r="K309" s="24"/>
      <c r="L309" s="24"/>
    </row>
    <row r="310" spans="1:12">
      <c r="A310" s="252"/>
      <c r="B310" s="279">
        <v>70</v>
      </c>
      <c r="C310" s="313" t="s">
        <v>596</v>
      </c>
      <c r="D310" s="106">
        <v>990</v>
      </c>
      <c r="E310" s="107">
        <v>4</v>
      </c>
      <c r="F310" s="334" t="s">
        <v>258</v>
      </c>
      <c r="G310" s="172">
        <f t="shared" si="17"/>
        <v>3960</v>
      </c>
      <c r="H310" s="313" t="s">
        <v>472</v>
      </c>
      <c r="I310" s="25" t="s">
        <v>597</v>
      </c>
      <c r="J310" s="24"/>
      <c r="K310" s="24"/>
      <c r="L310" s="24"/>
    </row>
    <row r="311" spans="1:12">
      <c r="A311" s="252"/>
      <c r="B311" s="279">
        <v>71</v>
      </c>
      <c r="C311" s="310" t="s">
        <v>598</v>
      </c>
      <c r="D311" s="99">
        <v>3680</v>
      </c>
      <c r="E311" s="264">
        <v>4</v>
      </c>
      <c r="F311" s="225" t="s">
        <v>258</v>
      </c>
      <c r="G311" s="172">
        <f t="shared" si="17"/>
        <v>14720</v>
      </c>
      <c r="H311" s="310" t="s">
        <v>317</v>
      </c>
      <c r="I311" s="25" t="s">
        <v>597</v>
      </c>
      <c r="J311" s="24"/>
      <c r="K311" s="24"/>
      <c r="L311" s="24"/>
    </row>
    <row r="312" spans="1:12">
      <c r="A312" s="252"/>
      <c r="B312" s="279">
        <v>72</v>
      </c>
      <c r="C312" s="310" t="s">
        <v>599</v>
      </c>
      <c r="D312" s="99">
        <v>1530</v>
      </c>
      <c r="E312" s="264">
        <v>4</v>
      </c>
      <c r="F312" s="225" t="s">
        <v>258</v>
      </c>
      <c r="G312" s="172">
        <f t="shared" si="17"/>
        <v>6120</v>
      </c>
      <c r="H312" s="310" t="s">
        <v>317</v>
      </c>
      <c r="I312" s="25" t="s">
        <v>597</v>
      </c>
      <c r="J312" s="24"/>
      <c r="K312" s="24"/>
      <c r="L312" s="24"/>
    </row>
    <row r="313" spans="1:12">
      <c r="A313" s="252"/>
      <c r="B313" s="279">
        <v>73</v>
      </c>
      <c r="C313" s="310" t="s">
        <v>600</v>
      </c>
      <c r="D313" s="99">
        <v>480</v>
      </c>
      <c r="E313" s="264">
        <v>1</v>
      </c>
      <c r="F313" s="225" t="s">
        <v>350</v>
      </c>
      <c r="G313" s="172">
        <f t="shared" si="17"/>
        <v>480</v>
      </c>
      <c r="H313" s="310" t="s">
        <v>601</v>
      </c>
      <c r="I313" s="161" t="s">
        <v>602</v>
      </c>
      <c r="J313" s="24"/>
      <c r="K313" s="24"/>
      <c r="L313" s="24"/>
    </row>
    <row r="314" spans="1:12">
      <c r="A314" s="252"/>
      <c r="B314" s="279">
        <v>74</v>
      </c>
      <c r="C314" s="310" t="s">
        <v>603</v>
      </c>
      <c r="D314" s="99">
        <v>2035</v>
      </c>
      <c r="E314" s="264">
        <v>1</v>
      </c>
      <c r="F314" s="225" t="s">
        <v>258</v>
      </c>
      <c r="G314" s="172">
        <f t="shared" si="17"/>
        <v>2035</v>
      </c>
      <c r="H314" s="310" t="s">
        <v>226</v>
      </c>
      <c r="I314" s="360" t="s">
        <v>604</v>
      </c>
      <c r="J314" s="24"/>
      <c r="K314" s="24"/>
      <c r="L314" s="24"/>
    </row>
    <row r="315" spans="1:12">
      <c r="A315" s="252"/>
      <c r="B315" s="279">
        <v>75</v>
      </c>
      <c r="C315" s="310" t="s">
        <v>603</v>
      </c>
      <c r="D315" s="99">
        <v>16280</v>
      </c>
      <c r="E315" s="264">
        <v>1</v>
      </c>
      <c r="F315" s="209" t="s">
        <v>258</v>
      </c>
      <c r="G315" s="172">
        <f t="shared" si="17"/>
        <v>16280</v>
      </c>
      <c r="H315" s="209" t="s">
        <v>317</v>
      </c>
      <c r="I315" s="360" t="s">
        <v>604</v>
      </c>
      <c r="J315" s="24"/>
      <c r="K315" s="24"/>
      <c r="L315" s="24"/>
    </row>
    <row r="316" spans="1:12">
      <c r="A316" s="252"/>
      <c r="B316" s="279">
        <v>76</v>
      </c>
      <c r="C316" s="310" t="s">
        <v>603</v>
      </c>
      <c r="D316" s="99">
        <v>809</v>
      </c>
      <c r="E316" s="264">
        <v>1</v>
      </c>
      <c r="F316" s="209" t="s">
        <v>258</v>
      </c>
      <c r="G316" s="172">
        <f t="shared" si="17"/>
        <v>809</v>
      </c>
      <c r="H316" s="209" t="s">
        <v>317</v>
      </c>
      <c r="I316" s="360" t="s">
        <v>604</v>
      </c>
      <c r="J316" s="24"/>
      <c r="K316" s="24"/>
      <c r="L316" s="24"/>
    </row>
    <row r="317" spans="1:12">
      <c r="A317" s="256"/>
      <c r="B317" s="279">
        <v>77</v>
      </c>
      <c r="C317" s="310" t="s">
        <v>603</v>
      </c>
      <c r="D317" s="99">
        <v>1522</v>
      </c>
      <c r="E317" s="264">
        <v>1</v>
      </c>
      <c r="F317" s="209" t="s">
        <v>258</v>
      </c>
      <c r="G317" s="172">
        <f t="shared" si="17"/>
        <v>1522</v>
      </c>
      <c r="H317" s="209" t="s">
        <v>317</v>
      </c>
      <c r="I317" s="360" t="s">
        <v>604</v>
      </c>
      <c r="J317" s="24"/>
      <c r="K317" s="24"/>
      <c r="L317" s="24"/>
    </row>
    <row r="318" spans="1:12" ht="18.5" thickBot="1">
      <c r="A318" s="257"/>
      <c r="B318" s="288">
        <v>78</v>
      </c>
      <c r="C318" s="308" t="s">
        <v>603</v>
      </c>
      <c r="D318" s="175">
        <v>9372</v>
      </c>
      <c r="E318" s="331">
        <v>1</v>
      </c>
      <c r="F318" s="341" t="s">
        <v>258</v>
      </c>
      <c r="G318" s="353">
        <f t="shared" si="17"/>
        <v>9372</v>
      </c>
      <c r="H318" s="341" t="s">
        <v>317</v>
      </c>
      <c r="I318" s="369" t="s">
        <v>604</v>
      </c>
      <c r="J318" s="24"/>
      <c r="K318" s="24"/>
      <c r="L318" s="24"/>
    </row>
    <row r="319" spans="1:12" ht="18.5" thickTop="1">
      <c r="A319" s="236" t="s">
        <v>263</v>
      </c>
      <c r="B319" s="432"/>
      <c r="C319" s="433"/>
      <c r="D319" s="433"/>
      <c r="E319" s="433"/>
      <c r="F319" s="434"/>
      <c r="G319" s="151">
        <f>SUM(G306:G318)</f>
        <v>120578</v>
      </c>
      <c r="H319" s="432"/>
      <c r="I319" s="434"/>
      <c r="J319" s="24"/>
      <c r="K319" s="24"/>
      <c r="L319" s="24"/>
    </row>
    <row r="320" spans="1:12" ht="18.5" thickBot="1">
      <c r="A320" s="24"/>
      <c r="B320" s="276"/>
      <c r="C320" s="226"/>
      <c r="D320" s="276"/>
      <c r="E320" s="276"/>
      <c r="F320" s="226"/>
      <c r="G320" s="276"/>
      <c r="H320" s="226"/>
      <c r="I320" s="361"/>
      <c r="J320" s="24"/>
      <c r="K320" s="24"/>
      <c r="L320" s="24"/>
    </row>
    <row r="321" spans="1:12" ht="18.5" thickBot="1">
      <c r="A321" s="233" t="s">
        <v>605</v>
      </c>
      <c r="B321" s="266"/>
      <c r="C321" s="291"/>
      <c r="D321" s="266"/>
      <c r="E321" s="266"/>
      <c r="F321" s="291"/>
      <c r="G321" s="344">
        <f>SUM(G256,G269,G296,G303,G319)</f>
        <v>1811601</v>
      </c>
      <c r="H321" s="226"/>
      <c r="I321" s="361"/>
      <c r="J321" s="24"/>
      <c r="K321" s="24"/>
      <c r="L321" s="24"/>
    </row>
    <row r="323" spans="1:12" ht="18.5" thickBot="1">
      <c r="A323" s="1" t="s">
        <v>25</v>
      </c>
    </row>
    <row r="324" spans="1:12" s="180" customFormat="1" ht="18.5" thickBot="1">
      <c r="A324" s="6" t="s">
        <v>250</v>
      </c>
      <c r="B324" s="6" t="s">
        <v>216</v>
      </c>
      <c r="C324" s="6" t="s">
        <v>217</v>
      </c>
      <c r="D324" s="6" t="s">
        <v>218</v>
      </c>
      <c r="E324" s="6" t="s">
        <v>219</v>
      </c>
      <c r="F324" s="6" t="s">
        <v>220</v>
      </c>
      <c r="G324" s="6" t="s">
        <v>43</v>
      </c>
      <c r="H324" s="30" t="s">
        <v>221</v>
      </c>
      <c r="I324" s="21" t="s">
        <v>222</v>
      </c>
    </row>
    <row r="325" spans="1:12">
      <c r="A325" s="243" t="s">
        <v>294</v>
      </c>
      <c r="B325" s="289">
        <v>1</v>
      </c>
      <c r="C325" s="314" t="s">
        <v>606</v>
      </c>
      <c r="D325" s="323">
        <v>5000</v>
      </c>
      <c r="E325" s="333">
        <v>1</v>
      </c>
      <c r="F325" s="314" t="s">
        <v>266</v>
      </c>
      <c r="G325" s="322">
        <f>D325*E325</f>
        <v>5000</v>
      </c>
      <c r="H325" s="314" t="s">
        <v>785</v>
      </c>
      <c r="I325" s="370" t="s">
        <v>607</v>
      </c>
      <c r="J325" s="24"/>
      <c r="K325" s="24"/>
      <c r="L325" s="24"/>
    </row>
    <row r="326" spans="1:12">
      <c r="A326" s="230"/>
      <c r="B326" s="33">
        <v>2</v>
      </c>
      <c r="C326" s="208" t="s">
        <v>608</v>
      </c>
      <c r="D326" s="97">
        <v>220</v>
      </c>
      <c r="E326" s="33">
        <v>1</v>
      </c>
      <c r="F326" s="224" t="s">
        <v>609</v>
      </c>
      <c r="G326" s="97">
        <f>D326*E326</f>
        <v>220</v>
      </c>
      <c r="H326" s="299" t="s">
        <v>304</v>
      </c>
      <c r="I326" s="360" t="s">
        <v>610</v>
      </c>
      <c r="J326" s="24"/>
      <c r="K326" s="24"/>
      <c r="L326" s="24"/>
    </row>
    <row r="327" spans="1:12">
      <c r="A327" s="231"/>
      <c r="B327" s="264">
        <v>3</v>
      </c>
      <c r="C327" s="209" t="s">
        <v>611</v>
      </c>
      <c r="D327" s="99">
        <v>330</v>
      </c>
      <c r="E327" s="264">
        <v>1</v>
      </c>
      <c r="F327" s="225" t="s">
        <v>609</v>
      </c>
      <c r="G327" s="97">
        <f>D327*E327</f>
        <v>330</v>
      </c>
      <c r="H327" s="310" t="s">
        <v>612</v>
      </c>
      <c r="I327" s="360" t="s">
        <v>610</v>
      </c>
      <c r="J327" s="24"/>
      <c r="K327" s="24"/>
      <c r="L327" s="24"/>
    </row>
    <row r="328" spans="1:12" ht="18.5" thickBot="1">
      <c r="A328" s="238"/>
      <c r="B328" s="271">
        <v>4</v>
      </c>
      <c r="C328" s="213" t="s">
        <v>613</v>
      </c>
      <c r="D328" s="100">
        <v>110</v>
      </c>
      <c r="E328" s="271">
        <v>4</v>
      </c>
      <c r="F328" s="213" t="s">
        <v>266</v>
      </c>
      <c r="G328" s="354">
        <f>D328*E328</f>
        <v>440</v>
      </c>
      <c r="H328" s="213" t="s">
        <v>612</v>
      </c>
      <c r="I328" s="153" t="s">
        <v>614</v>
      </c>
      <c r="J328" s="24"/>
      <c r="K328" s="24"/>
      <c r="L328" s="24"/>
    </row>
    <row r="329" spans="1:12" ht="18.5" thickTop="1">
      <c r="A329" s="236" t="s">
        <v>367</v>
      </c>
      <c r="B329" s="427"/>
      <c r="C329" s="428"/>
      <c r="D329" s="428"/>
      <c r="E329" s="428"/>
      <c r="F329" s="429"/>
      <c r="G329" s="151">
        <f>SUM(G325:G328)</f>
        <v>5990</v>
      </c>
      <c r="H329" s="427"/>
      <c r="I329" s="429"/>
      <c r="J329" s="24"/>
      <c r="K329" s="24"/>
      <c r="L329" s="24"/>
    </row>
    <row r="330" spans="1:12" ht="18.5" thickBot="1"/>
    <row r="331" spans="1:12" s="180" customFormat="1" ht="18.5" thickBot="1">
      <c r="A331" s="6" t="s">
        <v>250</v>
      </c>
      <c r="B331" s="6" t="s">
        <v>216</v>
      </c>
      <c r="C331" s="6" t="s">
        <v>217</v>
      </c>
      <c r="D331" s="6" t="s">
        <v>218</v>
      </c>
      <c r="E331" s="6" t="s">
        <v>219</v>
      </c>
      <c r="F331" s="6" t="s">
        <v>220</v>
      </c>
      <c r="G331" s="6" t="s">
        <v>43</v>
      </c>
      <c r="H331" s="30" t="s">
        <v>221</v>
      </c>
      <c r="I331" s="21" t="s">
        <v>222</v>
      </c>
    </row>
    <row r="332" spans="1:12">
      <c r="A332" s="229" t="s">
        <v>368</v>
      </c>
      <c r="B332" s="263">
        <v>5</v>
      </c>
      <c r="C332" s="207" t="s">
        <v>615</v>
      </c>
      <c r="D332" s="176">
        <v>3000</v>
      </c>
      <c r="E332" s="263">
        <v>3</v>
      </c>
      <c r="F332" s="207" t="s">
        <v>616</v>
      </c>
      <c r="G332" s="176">
        <f>D332*E332</f>
        <v>9000</v>
      </c>
      <c r="H332" s="207" t="s">
        <v>244</v>
      </c>
      <c r="I332" s="357" t="s">
        <v>617</v>
      </c>
      <c r="J332" s="24"/>
      <c r="K332" s="24"/>
      <c r="L332" s="24"/>
    </row>
    <row r="333" spans="1:12" ht="18.5" thickBot="1">
      <c r="A333" s="230"/>
      <c r="B333" s="33">
        <v>6</v>
      </c>
      <c r="C333" s="208" t="s">
        <v>618</v>
      </c>
      <c r="D333" s="97">
        <v>1000</v>
      </c>
      <c r="E333" s="33">
        <v>1</v>
      </c>
      <c r="F333" s="208" t="s">
        <v>258</v>
      </c>
      <c r="G333" s="97">
        <f>D333*E333</f>
        <v>1000</v>
      </c>
      <c r="H333" s="208" t="s">
        <v>317</v>
      </c>
      <c r="I333" s="152" t="s">
        <v>619</v>
      </c>
      <c r="J333" s="24"/>
      <c r="K333" s="24"/>
      <c r="L333" s="24"/>
    </row>
    <row r="334" spans="1:12" ht="18.5" thickTop="1">
      <c r="A334" s="232" t="s">
        <v>374</v>
      </c>
      <c r="B334" s="424"/>
      <c r="C334" s="425"/>
      <c r="D334" s="425"/>
      <c r="E334" s="425"/>
      <c r="F334" s="426"/>
      <c r="G334" s="343">
        <f>SUM(G332:G333)</f>
        <v>10000</v>
      </c>
      <c r="H334" s="424"/>
      <c r="I334" s="426"/>
      <c r="J334" s="24"/>
      <c r="K334" s="24"/>
      <c r="L334" s="24"/>
    </row>
    <row r="335" spans="1:12" ht="18.5" thickBot="1"/>
    <row r="336" spans="1:12" s="180" customFormat="1" ht="18.5" thickBot="1">
      <c r="A336" s="6" t="s">
        <v>250</v>
      </c>
      <c r="B336" s="6" t="s">
        <v>216</v>
      </c>
      <c r="C336" s="6" t="s">
        <v>217</v>
      </c>
      <c r="D336" s="6" t="s">
        <v>218</v>
      </c>
      <c r="E336" s="6" t="s">
        <v>219</v>
      </c>
      <c r="F336" s="6" t="s">
        <v>220</v>
      </c>
      <c r="G336" s="6" t="s">
        <v>43</v>
      </c>
      <c r="H336" s="30" t="s">
        <v>221</v>
      </c>
      <c r="I336" s="21" t="s">
        <v>222</v>
      </c>
    </row>
    <row r="337" spans="1:13" ht="18.5" thickBot="1">
      <c r="A337" s="229" t="s">
        <v>229</v>
      </c>
      <c r="B337" s="263">
        <v>7</v>
      </c>
      <c r="C337" s="207" t="s">
        <v>620</v>
      </c>
      <c r="D337" s="176">
        <v>13200</v>
      </c>
      <c r="E337" s="263">
        <v>6</v>
      </c>
      <c r="F337" s="207" t="s">
        <v>225</v>
      </c>
      <c r="G337" s="176">
        <f>D337*E337</f>
        <v>79200</v>
      </c>
      <c r="H337" s="207" t="s">
        <v>232</v>
      </c>
      <c r="I337" s="357" t="s">
        <v>621</v>
      </c>
      <c r="J337" s="24"/>
      <c r="K337" s="24"/>
      <c r="L337" s="24"/>
      <c r="M337" s="24"/>
    </row>
    <row r="338" spans="1:13" ht="18.5" thickTop="1">
      <c r="A338" s="232" t="s">
        <v>249</v>
      </c>
      <c r="B338" s="424"/>
      <c r="C338" s="425"/>
      <c r="D338" s="425"/>
      <c r="E338" s="425"/>
      <c r="F338" s="426"/>
      <c r="G338" s="343">
        <f>SUM(G337)</f>
        <v>79200</v>
      </c>
      <c r="H338" s="424"/>
      <c r="I338" s="426"/>
      <c r="J338" s="24"/>
      <c r="K338" s="24"/>
      <c r="L338" s="24"/>
      <c r="M338" s="24"/>
    </row>
    <row r="339" spans="1:13" ht="18.5" thickBot="1"/>
    <row r="340" spans="1:13" s="180" customFormat="1" ht="18.5" thickBot="1">
      <c r="A340" s="6" t="s">
        <v>250</v>
      </c>
      <c r="B340" s="6" t="s">
        <v>216</v>
      </c>
      <c r="C340" s="6" t="s">
        <v>217</v>
      </c>
      <c r="D340" s="6" t="s">
        <v>218</v>
      </c>
      <c r="E340" s="6" t="s">
        <v>219</v>
      </c>
      <c r="F340" s="6" t="s">
        <v>220</v>
      </c>
      <c r="G340" s="6" t="s">
        <v>43</v>
      </c>
      <c r="H340" s="30" t="s">
        <v>221</v>
      </c>
      <c r="I340" s="21" t="s">
        <v>222</v>
      </c>
    </row>
    <row r="341" spans="1:13">
      <c r="A341" s="229" t="s">
        <v>316</v>
      </c>
      <c r="B341" s="263">
        <v>8</v>
      </c>
      <c r="C341" s="207" t="s">
        <v>622</v>
      </c>
      <c r="D341" s="176">
        <v>1000000</v>
      </c>
      <c r="E341" s="263">
        <v>1</v>
      </c>
      <c r="F341" s="207" t="s">
        <v>356</v>
      </c>
      <c r="G341" s="322">
        <f>D341*E341</f>
        <v>1000000</v>
      </c>
      <c r="H341" s="207" t="s">
        <v>785</v>
      </c>
      <c r="I341" s="357" t="s">
        <v>623</v>
      </c>
      <c r="J341" s="24"/>
      <c r="K341" s="24"/>
      <c r="L341" s="24"/>
    </row>
    <row r="342" spans="1:13">
      <c r="A342" s="230"/>
      <c r="B342" s="33">
        <v>9</v>
      </c>
      <c r="C342" s="208" t="s">
        <v>624</v>
      </c>
      <c r="D342" s="97">
        <v>145200</v>
      </c>
      <c r="E342" s="33">
        <v>1</v>
      </c>
      <c r="F342" s="208" t="s">
        <v>430</v>
      </c>
      <c r="G342" s="97">
        <f t="shared" ref="G342:G354" si="18">D342*E342</f>
        <v>145200</v>
      </c>
      <c r="H342" s="208" t="s">
        <v>625</v>
      </c>
      <c r="I342" s="152" t="s">
        <v>626</v>
      </c>
      <c r="J342" s="24"/>
      <c r="K342" s="24"/>
      <c r="L342" s="24"/>
    </row>
    <row r="343" spans="1:13">
      <c r="A343" s="230"/>
      <c r="B343" s="33">
        <v>10</v>
      </c>
      <c r="C343" s="208" t="s">
        <v>627</v>
      </c>
      <c r="D343" s="97">
        <v>88000</v>
      </c>
      <c r="E343" s="33">
        <v>1</v>
      </c>
      <c r="F343" s="208" t="s">
        <v>430</v>
      </c>
      <c r="G343" s="97">
        <f t="shared" si="18"/>
        <v>88000</v>
      </c>
      <c r="H343" s="208" t="s">
        <v>625</v>
      </c>
      <c r="I343" s="152" t="s">
        <v>626</v>
      </c>
      <c r="J343" s="24"/>
      <c r="K343" s="24"/>
      <c r="L343" s="24"/>
    </row>
    <row r="344" spans="1:13">
      <c r="A344" s="230"/>
      <c r="B344" s="33">
        <v>11</v>
      </c>
      <c r="C344" s="208" t="s">
        <v>628</v>
      </c>
      <c r="D344" s="97">
        <v>35200</v>
      </c>
      <c r="E344" s="33">
        <v>1</v>
      </c>
      <c r="F344" s="208" t="s">
        <v>430</v>
      </c>
      <c r="G344" s="97">
        <f t="shared" si="18"/>
        <v>35200</v>
      </c>
      <c r="H344" s="208" t="s">
        <v>625</v>
      </c>
      <c r="I344" s="152" t="s">
        <v>626</v>
      </c>
      <c r="J344" s="24"/>
      <c r="K344" s="24"/>
      <c r="L344" s="24"/>
    </row>
    <row r="345" spans="1:13">
      <c r="A345" s="230"/>
      <c r="B345" s="33">
        <v>12</v>
      </c>
      <c r="C345" s="208" t="s">
        <v>629</v>
      </c>
      <c r="D345" s="97">
        <v>61600</v>
      </c>
      <c r="E345" s="33">
        <v>1</v>
      </c>
      <c r="F345" s="208" t="s">
        <v>430</v>
      </c>
      <c r="G345" s="97">
        <f>D345*E345</f>
        <v>61600</v>
      </c>
      <c r="H345" s="208" t="s">
        <v>625</v>
      </c>
      <c r="I345" s="152" t="s">
        <v>626</v>
      </c>
      <c r="J345" s="24"/>
      <c r="K345" s="24"/>
      <c r="L345" s="24"/>
    </row>
    <row r="346" spans="1:13">
      <c r="A346" s="230"/>
      <c r="B346" s="33">
        <v>13</v>
      </c>
      <c r="C346" s="208" t="s">
        <v>630</v>
      </c>
      <c r="D346" s="97">
        <v>462000</v>
      </c>
      <c r="E346" s="33">
        <v>1</v>
      </c>
      <c r="F346" s="208" t="s">
        <v>430</v>
      </c>
      <c r="G346" s="97">
        <f t="shared" si="18"/>
        <v>462000</v>
      </c>
      <c r="H346" s="208" t="s">
        <v>625</v>
      </c>
      <c r="I346" s="152" t="s">
        <v>626</v>
      </c>
      <c r="J346" s="24"/>
      <c r="K346" s="24"/>
      <c r="L346" s="24"/>
    </row>
    <row r="347" spans="1:13">
      <c r="A347" s="230"/>
      <c r="B347" s="33">
        <v>14</v>
      </c>
      <c r="C347" s="208" t="s">
        <v>631</v>
      </c>
      <c r="D347" s="97">
        <v>774400</v>
      </c>
      <c r="E347" s="33">
        <v>1</v>
      </c>
      <c r="F347" s="208" t="s">
        <v>430</v>
      </c>
      <c r="G347" s="97">
        <f t="shared" si="18"/>
        <v>774400</v>
      </c>
      <c r="H347" s="208" t="s">
        <v>625</v>
      </c>
      <c r="I347" s="152" t="s">
        <v>626</v>
      </c>
      <c r="J347" s="24"/>
      <c r="K347" s="24"/>
      <c r="L347" s="24"/>
    </row>
    <row r="348" spans="1:13">
      <c r="A348" s="230"/>
      <c r="B348" s="33">
        <v>15</v>
      </c>
      <c r="C348" s="208" t="s">
        <v>632</v>
      </c>
      <c r="D348" s="97">
        <v>44000</v>
      </c>
      <c r="E348" s="33">
        <v>1</v>
      </c>
      <c r="F348" s="208" t="s">
        <v>430</v>
      </c>
      <c r="G348" s="97">
        <f t="shared" si="18"/>
        <v>44000</v>
      </c>
      <c r="H348" s="208" t="s">
        <v>625</v>
      </c>
      <c r="I348" s="152" t="s">
        <v>626</v>
      </c>
      <c r="J348" s="24"/>
      <c r="K348" s="24"/>
      <c r="L348" s="24"/>
    </row>
    <row r="349" spans="1:13">
      <c r="A349" s="230"/>
      <c r="B349" s="33">
        <v>16</v>
      </c>
      <c r="C349" s="208" t="s">
        <v>633</v>
      </c>
      <c r="D349" s="97">
        <v>610500</v>
      </c>
      <c r="E349" s="33">
        <v>1</v>
      </c>
      <c r="F349" s="208" t="s">
        <v>430</v>
      </c>
      <c r="G349" s="97">
        <f t="shared" si="18"/>
        <v>610500</v>
      </c>
      <c r="H349" s="208" t="s">
        <v>253</v>
      </c>
      <c r="I349" s="152" t="s">
        <v>634</v>
      </c>
      <c r="J349" s="24"/>
      <c r="K349" s="24"/>
      <c r="L349" s="24"/>
    </row>
    <row r="350" spans="1:13">
      <c r="A350" s="230"/>
      <c r="B350" s="33">
        <v>17</v>
      </c>
      <c r="C350" s="208" t="s">
        <v>635</v>
      </c>
      <c r="D350" s="97">
        <v>462000</v>
      </c>
      <c r="E350" s="33">
        <v>1</v>
      </c>
      <c r="F350" s="208" t="s">
        <v>430</v>
      </c>
      <c r="G350" s="97">
        <f t="shared" si="18"/>
        <v>462000</v>
      </c>
      <c r="H350" s="208" t="s">
        <v>253</v>
      </c>
      <c r="I350" s="152" t="s">
        <v>634</v>
      </c>
      <c r="J350" s="24"/>
      <c r="K350" s="24"/>
      <c r="L350" s="24"/>
    </row>
    <row r="351" spans="1:13">
      <c r="A351" s="230"/>
      <c r="B351" s="33">
        <v>18</v>
      </c>
      <c r="C351" s="208" t="s">
        <v>636</v>
      </c>
      <c r="D351" s="97">
        <v>847000</v>
      </c>
      <c r="E351" s="33">
        <v>1</v>
      </c>
      <c r="F351" s="208" t="s">
        <v>430</v>
      </c>
      <c r="G351" s="97">
        <f t="shared" si="18"/>
        <v>847000</v>
      </c>
      <c r="H351" s="208" t="s">
        <v>253</v>
      </c>
      <c r="I351" s="152" t="s">
        <v>634</v>
      </c>
      <c r="J351" s="24"/>
      <c r="K351" s="24"/>
      <c r="L351" s="24"/>
    </row>
    <row r="352" spans="1:13">
      <c r="A352" s="230"/>
      <c r="B352" s="33">
        <v>19</v>
      </c>
      <c r="C352" s="208" t="s">
        <v>637</v>
      </c>
      <c r="D352" s="97">
        <v>781000</v>
      </c>
      <c r="E352" s="33">
        <v>1</v>
      </c>
      <c r="F352" s="208" t="s">
        <v>430</v>
      </c>
      <c r="G352" s="97">
        <f t="shared" si="18"/>
        <v>781000</v>
      </c>
      <c r="H352" s="208" t="s">
        <v>253</v>
      </c>
      <c r="I352" s="152" t="s">
        <v>634</v>
      </c>
      <c r="J352" s="24"/>
      <c r="K352" s="24"/>
      <c r="L352" s="24"/>
    </row>
    <row r="353" spans="1:12">
      <c r="A353" s="230"/>
      <c r="B353" s="33">
        <v>20</v>
      </c>
      <c r="C353" s="208" t="s">
        <v>638</v>
      </c>
      <c r="D353" s="97">
        <v>132000</v>
      </c>
      <c r="E353" s="33">
        <v>1</v>
      </c>
      <c r="F353" s="208" t="s">
        <v>430</v>
      </c>
      <c r="G353" s="97">
        <f t="shared" si="18"/>
        <v>132000</v>
      </c>
      <c r="H353" s="208" t="s">
        <v>253</v>
      </c>
      <c r="I353" s="152" t="s">
        <v>639</v>
      </c>
      <c r="J353" s="24"/>
      <c r="K353" s="24"/>
      <c r="L353" s="24"/>
    </row>
    <row r="354" spans="1:12" ht="18.5" thickBot="1">
      <c r="A354" s="181"/>
      <c r="B354" s="286">
        <v>21</v>
      </c>
      <c r="C354" s="213" t="s">
        <v>853</v>
      </c>
      <c r="D354" s="100">
        <v>72000</v>
      </c>
      <c r="E354" s="271">
        <v>1</v>
      </c>
      <c r="F354" s="294" t="s">
        <v>430</v>
      </c>
      <c r="G354" s="100">
        <f t="shared" si="18"/>
        <v>72000</v>
      </c>
      <c r="H354" s="213" t="s">
        <v>849</v>
      </c>
      <c r="I354" s="147" t="s">
        <v>850</v>
      </c>
      <c r="J354" s="24"/>
      <c r="K354" s="24"/>
      <c r="L354" s="24"/>
    </row>
    <row r="355" spans="1:12" ht="18.5" thickTop="1">
      <c r="A355" s="232" t="s">
        <v>431</v>
      </c>
      <c r="B355" s="424"/>
      <c r="C355" s="428"/>
      <c r="D355" s="428"/>
      <c r="E355" s="428"/>
      <c r="F355" s="429"/>
      <c r="G355" s="151">
        <f>SUM(G341:G354)</f>
        <v>5514900</v>
      </c>
      <c r="H355" s="427"/>
      <c r="I355" s="429"/>
      <c r="J355" s="24"/>
      <c r="K355" s="24"/>
      <c r="L355" s="24"/>
    </row>
    <row r="356" spans="1:12" ht="18.5" thickBot="1"/>
    <row r="357" spans="1:12" s="180" customFormat="1" ht="18.5" thickBot="1">
      <c r="A357" s="6" t="s">
        <v>250</v>
      </c>
      <c r="B357" s="6" t="s">
        <v>216</v>
      </c>
      <c r="C357" s="6" t="s">
        <v>217</v>
      </c>
      <c r="D357" s="6" t="s">
        <v>218</v>
      </c>
      <c r="E357" s="6" t="s">
        <v>219</v>
      </c>
      <c r="F357" s="6" t="s">
        <v>220</v>
      </c>
      <c r="G357" s="6" t="s">
        <v>43</v>
      </c>
      <c r="H357" s="30" t="s">
        <v>221</v>
      </c>
      <c r="I357" s="21" t="s">
        <v>222</v>
      </c>
    </row>
    <row r="358" spans="1:12">
      <c r="A358" s="229" t="s">
        <v>329</v>
      </c>
      <c r="B358" s="263">
        <v>22</v>
      </c>
      <c r="C358" s="207" t="s">
        <v>640</v>
      </c>
      <c r="D358" s="176">
        <v>1000</v>
      </c>
      <c r="E358" s="263">
        <v>3</v>
      </c>
      <c r="F358" s="207" t="s">
        <v>430</v>
      </c>
      <c r="G358" s="322">
        <f>D358*E358</f>
        <v>3000</v>
      </c>
      <c r="H358" s="207" t="s">
        <v>253</v>
      </c>
      <c r="I358" s="357" t="s">
        <v>641</v>
      </c>
      <c r="J358" s="24"/>
      <c r="K358" s="24"/>
      <c r="L358" s="24"/>
    </row>
    <row r="359" spans="1:12">
      <c r="A359" s="230"/>
      <c r="B359" s="33">
        <v>23</v>
      </c>
      <c r="C359" s="208" t="s">
        <v>642</v>
      </c>
      <c r="D359" s="97">
        <v>2000</v>
      </c>
      <c r="E359" s="33">
        <v>3</v>
      </c>
      <c r="F359" s="208" t="s">
        <v>225</v>
      </c>
      <c r="G359" s="97">
        <f t="shared" ref="G359:G365" si="19">D359*E359</f>
        <v>6000</v>
      </c>
      <c r="H359" s="208" t="s">
        <v>253</v>
      </c>
      <c r="I359" s="152" t="s">
        <v>641</v>
      </c>
      <c r="J359" s="24"/>
      <c r="K359" s="24"/>
      <c r="L359" s="24"/>
    </row>
    <row r="360" spans="1:12">
      <c r="A360" s="230"/>
      <c r="B360" s="33">
        <v>24</v>
      </c>
      <c r="C360" s="208" t="s">
        <v>643</v>
      </c>
      <c r="D360" s="97">
        <v>1000</v>
      </c>
      <c r="E360" s="33">
        <v>14</v>
      </c>
      <c r="F360" s="208" t="s">
        <v>644</v>
      </c>
      <c r="G360" s="97">
        <f t="shared" si="19"/>
        <v>14000</v>
      </c>
      <c r="H360" s="208" t="s">
        <v>645</v>
      </c>
      <c r="I360" s="152" t="s">
        <v>646</v>
      </c>
      <c r="J360" s="24"/>
      <c r="K360" s="24"/>
      <c r="L360" s="24"/>
    </row>
    <row r="361" spans="1:12">
      <c r="A361" s="230"/>
      <c r="B361" s="33">
        <v>25</v>
      </c>
      <c r="C361" s="208" t="s">
        <v>647</v>
      </c>
      <c r="D361" s="97">
        <v>2000</v>
      </c>
      <c r="E361" s="33">
        <v>2</v>
      </c>
      <c r="F361" s="208" t="s">
        <v>225</v>
      </c>
      <c r="G361" s="97">
        <f t="shared" si="19"/>
        <v>4000</v>
      </c>
      <c r="H361" s="208" t="s">
        <v>253</v>
      </c>
      <c r="I361" s="152" t="s">
        <v>648</v>
      </c>
      <c r="J361" s="24"/>
      <c r="K361" s="24"/>
      <c r="L361" s="24"/>
    </row>
    <row r="362" spans="1:12">
      <c r="A362" s="230"/>
      <c r="B362" s="33">
        <v>26</v>
      </c>
      <c r="C362" s="208" t="s">
        <v>649</v>
      </c>
      <c r="D362" s="97">
        <v>2000</v>
      </c>
      <c r="E362" s="33">
        <v>20</v>
      </c>
      <c r="F362" s="208" t="s">
        <v>644</v>
      </c>
      <c r="G362" s="97">
        <f t="shared" si="19"/>
        <v>40000</v>
      </c>
      <c r="H362" s="208" t="s">
        <v>253</v>
      </c>
      <c r="I362" s="152" t="s">
        <v>650</v>
      </c>
      <c r="J362" s="24"/>
      <c r="K362" s="24"/>
      <c r="L362" s="24"/>
    </row>
    <row r="363" spans="1:12">
      <c r="A363" s="230"/>
      <c r="B363" s="33">
        <v>27</v>
      </c>
      <c r="C363" s="208" t="s">
        <v>651</v>
      </c>
      <c r="D363" s="97">
        <v>120000</v>
      </c>
      <c r="E363" s="33">
        <v>1</v>
      </c>
      <c r="F363" s="208" t="s">
        <v>356</v>
      </c>
      <c r="G363" s="97">
        <f t="shared" si="19"/>
        <v>120000</v>
      </c>
      <c r="H363" s="208" t="s">
        <v>253</v>
      </c>
      <c r="I363" s="152" t="s">
        <v>652</v>
      </c>
      <c r="J363" s="24"/>
      <c r="K363" s="24"/>
      <c r="L363" s="24"/>
    </row>
    <row r="364" spans="1:12">
      <c r="A364" s="230"/>
      <c r="B364" s="33">
        <v>28</v>
      </c>
      <c r="C364" s="208" t="s">
        <v>653</v>
      </c>
      <c r="D364" s="97">
        <v>2000</v>
      </c>
      <c r="E364" s="33">
        <v>1</v>
      </c>
      <c r="F364" s="208" t="s">
        <v>654</v>
      </c>
      <c r="G364" s="97">
        <f t="shared" si="19"/>
        <v>2000</v>
      </c>
      <c r="H364" s="208" t="s">
        <v>253</v>
      </c>
      <c r="I364" s="152" t="s">
        <v>652</v>
      </c>
      <c r="J364" s="24"/>
      <c r="K364" s="24"/>
      <c r="L364" s="24"/>
    </row>
    <row r="365" spans="1:12" ht="18.5" thickBot="1">
      <c r="A365" s="238"/>
      <c r="B365" s="271">
        <v>29</v>
      </c>
      <c r="C365" s="213" t="s">
        <v>655</v>
      </c>
      <c r="D365" s="100">
        <v>2310</v>
      </c>
      <c r="E365" s="271">
        <v>1</v>
      </c>
      <c r="F365" s="213" t="s">
        <v>430</v>
      </c>
      <c r="G365" s="106">
        <f t="shared" si="19"/>
        <v>2310</v>
      </c>
      <c r="H365" s="213" t="s">
        <v>253</v>
      </c>
      <c r="I365" s="153" t="s">
        <v>656</v>
      </c>
      <c r="J365" s="24"/>
      <c r="K365" s="24"/>
      <c r="L365" s="24"/>
    </row>
    <row r="366" spans="1:12" ht="18.5" thickTop="1">
      <c r="A366" s="232" t="s">
        <v>434</v>
      </c>
      <c r="B366" s="424"/>
      <c r="C366" s="425"/>
      <c r="D366" s="425"/>
      <c r="E366" s="425"/>
      <c r="F366" s="426"/>
      <c r="G366" s="343">
        <f>SUM(G358:G365)</f>
        <v>191310</v>
      </c>
      <c r="H366" s="424"/>
      <c r="I366" s="426"/>
      <c r="J366" s="24"/>
      <c r="K366" s="24"/>
      <c r="L366" s="24"/>
    </row>
    <row r="367" spans="1:12" ht="18.5" thickBot="1"/>
    <row r="368" spans="1:12" s="180" customFormat="1" ht="18.5" thickBot="1">
      <c r="A368" s="6" t="s">
        <v>250</v>
      </c>
      <c r="B368" s="6" t="s">
        <v>216</v>
      </c>
      <c r="C368" s="6" t="s">
        <v>217</v>
      </c>
      <c r="D368" s="6" t="s">
        <v>218</v>
      </c>
      <c r="E368" s="6" t="s">
        <v>219</v>
      </c>
      <c r="F368" s="6" t="s">
        <v>220</v>
      </c>
      <c r="G368" s="6" t="s">
        <v>43</v>
      </c>
      <c r="H368" s="30" t="s">
        <v>221</v>
      </c>
      <c r="I368" s="21" t="s">
        <v>222</v>
      </c>
    </row>
    <row r="369" spans="1:13">
      <c r="A369" s="229" t="s">
        <v>251</v>
      </c>
      <c r="B369" s="33">
        <v>29</v>
      </c>
      <c r="C369" s="207" t="s">
        <v>657</v>
      </c>
      <c r="D369" s="176">
        <v>7900</v>
      </c>
      <c r="E369" s="263">
        <v>1</v>
      </c>
      <c r="F369" s="207" t="s">
        <v>258</v>
      </c>
      <c r="G369" s="322">
        <f>D369*E369</f>
        <v>7900</v>
      </c>
      <c r="H369" s="207" t="s">
        <v>244</v>
      </c>
      <c r="I369" s="357" t="s">
        <v>658</v>
      </c>
      <c r="J369" s="24"/>
      <c r="K369" s="24"/>
      <c r="L369" s="24"/>
    </row>
    <row r="370" spans="1:13">
      <c r="A370" s="230"/>
      <c r="B370" s="276">
        <v>30</v>
      </c>
      <c r="C370" s="208" t="s">
        <v>659</v>
      </c>
      <c r="D370" s="97">
        <v>550</v>
      </c>
      <c r="E370" s="33">
        <v>1</v>
      </c>
      <c r="F370" s="208" t="s">
        <v>258</v>
      </c>
      <c r="G370" s="97">
        <f>D370*E370</f>
        <v>550</v>
      </c>
      <c r="H370" s="208" t="s">
        <v>872</v>
      </c>
      <c r="I370" s="152" t="s">
        <v>660</v>
      </c>
      <c r="J370" s="24"/>
      <c r="K370" s="24"/>
      <c r="L370" s="24"/>
    </row>
    <row r="371" spans="1:13">
      <c r="A371" s="230"/>
      <c r="B371" s="33">
        <v>31</v>
      </c>
      <c r="C371" s="208" t="s">
        <v>661</v>
      </c>
      <c r="D371" s="97">
        <v>550</v>
      </c>
      <c r="E371" s="33">
        <v>1</v>
      </c>
      <c r="F371" s="208" t="s">
        <v>258</v>
      </c>
      <c r="G371" s="97">
        <f t="shared" ref="G371:G374" si="20">D371*E371</f>
        <v>550</v>
      </c>
      <c r="H371" s="208" t="s">
        <v>253</v>
      </c>
      <c r="I371" s="152" t="s">
        <v>662</v>
      </c>
      <c r="J371" s="24"/>
      <c r="K371" s="24"/>
      <c r="L371" s="24"/>
    </row>
    <row r="372" spans="1:13">
      <c r="A372" s="230"/>
      <c r="B372" s="33">
        <v>32</v>
      </c>
      <c r="C372" s="208" t="s">
        <v>663</v>
      </c>
      <c r="D372" s="97">
        <v>330</v>
      </c>
      <c r="E372" s="33">
        <v>1</v>
      </c>
      <c r="F372" s="208" t="s">
        <v>258</v>
      </c>
      <c r="G372" s="97">
        <f t="shared" si="20"/>
        <v>330</v>
      </c>
      <c r="H372" s="208" t="s">
        <v>253</v>
      </c>
      <c r="I372" s="152" t="s">
        <v>664</v>
      </c>
      <c r="J372" s="24"/>
      <c r="K372" s="24"/>
      <c r="L372" s="24"/>
    </row>
    <row r="373" spans="1:13">
      <c r="A373" s="231"/>
      <c r="B373" s="264">
        <v>33</v>
      </c>
      <c r="C373" s="209" t="s">
        <v>665</v>
      </c>
      <c r="D373" s="99">
        <v>330</v>
      </c>
      <c r="E373" s="264">
        <v>1</v>
      </c>
      <c r="F373" s="209" t="s">
        <v>258</v>
      </c>
      <c r="G373" s="97">
        <f t="shared" si="20"/>
        <v>330</v>
      </c>
      <c r="H373" s="209" t="s">
        <v>253</v>
      </c>
      <c r="I373" s="360" t="s">
        <v>662</v>
      </c>
      <c r="J373" s="24"/>
      <c r="K373" s="24"/>
      <c r="L373" s="24"/>
    </row>
    <row r="374" spans="1:13" ht="18.5" thickBot="1">
      <c r="A374" s="238"/>
      <c r="B374" s="271">
        <v>34</v>
      </c>
      <c r="C374" s="213" t="s">
        <v>666</v>
      </c>
      <c r="D374" s="100">
        <v>330</v>
      </c>
      <c r="E374" s="271">
        <v>1</v>
      </c>
      <c r="F374" s="213" t="s">
        <v>258</v>
      </c>
      <c r="G374" s="106">
        <f t="shared" si="20"/>
        <v>330</v>
      </c>
      <c r="H374" s="213" t="s">
        <v>253</v>
      </c>
      <c r="I374" s="153" t="s">
        <v>667</v>
      </c>
      <c r="J374" s="24"/>
      <c r="K374" s="24"/>
      <c r="L374" s="24"/>
    </row>
    <row r="375" spans="1:13" ht="18.5" thickTop="1">
      <c r="A375" s="232" t="s">
        <v>255</v>
      </c>
      <c r="B375" s="424"/>
      <c r="C375" s="425"/>
      <c r="D375" s="425"/>
      <c r="E375" s="425"/>
      <c r="F375" s="426"/>
      <c r="G375" s="343">
        <f>SUM(G369:G374)</f>
        <v>9990</v>
      </c>
      <c r="H375" s="424"/>
      <c r="I375" s="426"/>
      <c r="J375" s="24"/>
      <c r="K375" s="24"/>
      <c r="L375" s="24"/>
    </row>
    <row r="376" spans="1:13" ht="18.5" thickBot="1"/>
    <row r="377" spans="1:13" s="180" customFormat="1" ht="18.5" thickBot="1">
      <c r="A377" s="6" t="s">
        <v>250</v>
      </c>
      <c r="B377" s="6" t="s">
        <v>216</v>
      </c>
      <c r="C377" s="6" t="s">
        <v>217</v>
      </c>
      <c r="D377" s="6" t="s">
        <v>218</v>
      </c>
      <c r="E377" s="6" t="s">
        <v>219</v>
      </c>
      <c r="F377" s="6" t="s">
        <v>220</v>
      </c>
      <c r="G377" s="6" t="s">
        <v>43</v>
      </c>
      <c r="H377" s="30" t="s">
        <v>221</v>
      </c>
      <c r="I377" s="21" t="s">
        <v>222</v>
      </c>
    </row>
    <row r="378" spans="1:13">
      <c r="A378" s="229" t="s">
        <v>256</v>
      </c>
      <c r="B378" s="263">
        <v>35</v>
      </c>
      <c r="C378" s="208" t="s">
        <v>668</v>
      </c>
      <c r="D378" s="176">
        <v>300</v>
      </c>
      <c r="E378" s="263">
        <v>1</v>
      </c>
      <c r="F378" s="207" t="s">
        <v>356</v>
      </c>
      <c r="G378" s="322">
        <f>D378*E378</f>
        <v>300</v>
      </c>
      <c r="H378" s="207" t="s">
        <v>244</v>
      </c>
      <c r="I378" s="357" t="s">
        <v>669</v>
      </c>
      <c r="J378" s="24"/>
      <c r="K378" s="24"/>
      <c r="L378" s="24"/>
      <c r="M378" s="24"/>
    </row>
    <row r="379" spans="1:13">
      <c r="A379" s="230"/>
      <c r="B379" s="33">
        <v>36</v>
      </c>
      <c r="C379" s="226" t="s">
        <v>670</v>
      </c>
      <c r="D379" s="97">
        <v>4950</v>
      </c>
      <c r="E379" s="33">
        <v>3</v>
      </c>
      <c r="F379" s="208" t="s">
        <v>616</v>
      </c>
      <c r="G379" s="97">
        <f t="shared" ref="G379:G380" si="21">D379*E379</f>
        <v>14850</v>
      </c>
      <c r="H379" s="208" t="s">
        <v>365</v>
      </c>
      <c r="I379" s="152" t="s">
        <v>671</v>
      </c>
      <c r="J379" s="24"/>
      <c r="K379" s="24"/>
      <c r="L379" s="24"/>
      <c r="M379" s="24"/>
    </row>
    <row r="380" spans="1:13" ht="18.5" thickBot="1">
      <c r="A380" s="230"/>
      <c r="B380" s="33">
        <v>37</v>
      </c>
      <c r="C380" s="208" t="s">
        <v>672</v>
      </c>
      <c r="D380" s="97">
        <v>10505</v>
      </c>
      <c r="E380" s="33">
        <v>3</v>
      </c>
      <c r="F380" s="208" t="s">
        <v>616</v>
      </c>
      <c r="G380" s="106">
        <f t="shared" si="21"/>
        <v>31515</v>
      </c>
      <c r="H380" s="208" t="s">
        <v>365</v>
      </c>
      <c r="I380" s="152" t="s">
        <v>671</v>
      </c>
      <c r="J380" s="24"/>
      <c r="K380" s="24"/>
      <c r="L380" s="24"/>
      <c r="M380" s="24"/>
    </row>
    <row r="381" spans="1:13" ht="18.5" thickTop="1">
      <c r="A381" s="232" t="s">
        <v>263</v>
      </c>
      <c r="B381" s="424"/>
      <c r="C381" s="425"/>
      <c r="D381" s="425"/>
      <c r="E381" s="425"/>
      <c r="F381" s="426"/>
      <c r="G381" s="343">
        <f>SUM(G378:G380)</f>
        <v>46665</v>
      </c>
      <c r="H381" s="424"/>
      <c r="I381" s="426"/>
      <c r="J381" s="24"/>
      <c r="K381" s="24"/>
      <c r="L381" s="24"/>
      <c r="M381" s="24"/>
    </row>
    <row r="382" spans="1:13" ht="18.5" thickBot="1"/>
    <row r="383" spans="1:13" ht="18.5" thickBot="1">
      <c r="A383" s="233" t="s">
        <v>673</v>
      </c>
      <c r="B383" s="266"/>
      <c r="C383" s="291"/>
      <c r="D383" s="266"/>
      <c r="E383" s="266"/>
      <c r="F383" s="291"/>
      <c r="G383" s="344">
        <f>SUM(G329,G334,G338,G355,G366,G375,G381)</f>
        <v>5858055</v>
      </c>
      <c r="H383" s="226"/>
      <c r="I383" s="361"/>
      <c r="J383" s="24"/>
      <c r="K383" s="24"/>
      <c r="L383" s="24"/>
    </row>
    <row r="385" spans="1:11">
      <c r="A385" s="1" t="s">
        <v>103</v>
      </c>
    </row>
    <row r="386" spans="1:11" ht="18.5" thickBot="1">
      <c r="A386" s="1" t="s">
        <v>674</v>
      </c>
    </row>
    <row r="387" spans="1:11" s="180" customFormat="1" ht="18.5" thickBot="1">
      <c r="A387" s="6" t="s">
        <v>250</v>
      </c>
      <c r="B387" s="6" t="s">
        <v>216</v>
      </c>
      <c r="C387" s="6" t="s">
        <v>217</v>
      </c>
      <c r="D387" s="6" t="s">
        <v>218</v>
      </c>
      <c r="E387" s="6" t="s">
        <v>219</v>
      </c>
      <c r="F387" s="6" t="s">
        <v>220</v>
      </c>
      <c r="G387" s="6" t="s">
        <v>43</v>
      </c>
      <c r="H387" s="30" t="s">
        <v>221</v>
      </c>
      <c r="I387" s="21" t="s">
        <v>222</v>
      </c>
    </row>
    <row r="388" spans="1:11">
      <c r="A388" s="243" t="s">
        <v>294</v>
      </c>
      <c r="B388" s="263">
        <v>1</v>
      </c>
      <c r="C388" s="207" t="s">
        <v>675</v>
      </c>
      <c r="D388" s="176">
        <v>4000</v>
      </c>
      <c r="E388" s="263">
        <v>1</v>
      </c>
      <c r="F388" s="207" t="s">
        <v>676</v>
      </c>
      <c r="G388" s="322">
        <f>D388*E388</f>
        <v>4000</v>
      </c>
      <c r="H388" s="207" t="s">
        <v>232</v>
      </c>
      <c r="I388" s="357" t="s">
        <v>677</v>
      </c>
      <c r="J388" s="24"/>
    </row>
    <row r="389" spans="1:11">
      <c r="A389" s="244"/>
      <c r="B389" s="33">
        <v>2</v>
      </c>
      <c r="C389" s="208" t="s">
        <v>678</v>
      </c>
      <c r="D389" s="97">
        <v>3500</v>
      </c>
      <c r="E389" s="33">
        <v>1</v>
      </c>
      <c r="F389" s="208" t="s">
        <v>676</v>
      </c>
      <c r="G389" s="97">
        <f t="shared" ref="G389:G391" si="22">D389*E389</f>
        <v>3500</v>
      </c>
      <c r="H389" s="208" t="s">
        <v>232</v>
      </c>
      <c r="I389" s="152" t="s">
        <v>677</v>
      </c>
      <c r="J389" s="24"/>
    </row>
    <row r="390" spans="1:11">
      <c r="A390" s="244"/>
      <c r="B390" s="33">
        <v>3</v>
      </c>
      <c r="C390" s="208" t="s">
        <v>679</v>
      </c>
      <c r="D390" s="97">
        <v>3000</v>
      </c>
      <c r="E390" s="33">
        <v>1</v>
      </c>
      <c r="F390" s="208" t="s">
        <v>676</v>
      </c>
      <c r="G390" s="97">
        <f t="shared" si="22"/>
        <v>3000</v>
      </c>
      <c r="H390" s="208" t="s">
        <v>232</v>
      </c>
      <c r="I390" s="152" t="s">
        <v>680</v>
      </c>
      <c r="J390" s="24"/>
    </row>
    <row r="391" spans="1:11" ht="18.5" thickBot="1">
      <c r="A391" s="235"/>
      <c r="B391" s="271">
        <v>4</v>
      </c>
      <c r="C391" s="213" t="s">
        <v>681</v>
      </c>
      <c r="D391" s="100">
        <v>1500</v>
      </c>
      <c r="E391" s="271">
        <v>5</v>
      </c>
      <c r="F391" s="213" t="s">
        <v>676</v>
      </c>
      <c r="G391" s="100">
        <f t="shared" si="22"/>
        <v>7500</v>
      </c>
      <c r="H391" s="213" t="s">
        <v>232</v>
      </c>
      <c r="I391" s="153" t="s">
        <v>682</v>
      </c>
      <c r="J391" s="24"/>
    </row>
    <row r="392" spans="1:11" ht="18.5" thickTop="1">
      <c r="A392" s="236" t="s">
        <v>367</v>
      </c>
      <c r="B392" s="427"/>
      <c r="C392" s="428"/>
      <c r="D392" s="428"/>
      <c r="E392" s="428"/>
      <c r="F392" s="429"/>
      <c r="G392" s="151">
        <f>SUM(G388:G391)</f>
        <v>18000</v>
      </c>
      <c r="H392" s="424"/>
      <c r="I392" s="426"/>
      <c r="J392" s="24"/>
    </row>
    <row r="393" spans="1:11" ht="18.5" thickBot="1"/>
    <row r="394" spans="1:11" s="180" customFormat="1" ht="18.5" thickBot="1">
      <c r="A394" s="6" t="s">
        <v>250</v>
      </c>
      <c r="B394" s="6" t="s">
        <v>216</v>
      </c>
      <c r="C394" s="6" t="s">
        <v>217</v>
      </c>
      <c r="D394" s="6" t="s">
        <v>218</v>
      </c>
      <c r="E394" s="6" t="s">
        <v>219</v>
      </c>
      <c r="F394" s="6" t="s">
        <v>220</v>
      </c>
      <c r="G394" s="6" t="s">
        <v>43</v>
      </c>
      <c r="H394" s="6" t="s">
        <v>221</v>
      </c>
      <c r="I394" s="21" t="s">
        <v>222</v>
      </c>
    </row>
    <row r="395" spans="1:11">
      <c r="A395" s="258" t="s">
        <v>683</v>
      </c>
      <c r="B395" s="279">
        <v>5</v>
      </c>
      <c r="C395" s="219" t="s">
        <v>684</v>
      </c>
      <c r="D395" s="171">
        <v>145</v>
      </c>
      <c r="E395" s="279">
        <v>30</v>
      </c>
      <c r="F395" s="219" t="s">
        <v>413</v>
      </c>
      <c r="G395" s="171">
        <f>D395*E395</f>
        <v>4350</v>
      </c>
      <c r="H395" s="219" t="s">
        <v>685</v>
      </c>
      <c r="I395" s="366" t="s">
        <v>686</v>
      </c>
      <c r="J395" s="24"/>
      <c r="K395" s="24"/>
    </row>
    <row r="396" spans="1:11">
      <c r="A396" s="181"/>
      <c r="B396" s="107">
        <v>6</v>
      </c>
      <c r="C396" s="216" t="s">
        <v>687</v>
      </c>
      <c r="D396" s="106">
        <v>3000</v>
      </c>
      <c r="E396" s="107">
        <v>8</v>
      </c>
      <c r="F396" s="216" t="s">
        <v>688</v>
      </c>
      <c r="G396" s="171">
        <f t="shared" ref="G396:G398" si="23">D396*E396</f>
        <v>24000</v>
      </c>
      <c r="H396" s="216" t="s">
        <v>689</v>
      </c>
      <c r="I396" s="25" t="s">
        <v>690</v>
      </c>
      <c r="J396" s="24"/>
      <c r="K396" s="24"/>
    </row>
    <row r="397" spans="1:11">
      <c r="A397" s="230"/>
      <c r="B397" s="33">
        <v>7</v>
      </c>
      <c r="C397" s="208" t="s">
        <v>691</v>
      </c>
      <c r="D397" s="97">
        <v>3000</v>
      </c>
      <c r="E397" s="33">
        <v>8</v>
      </c>
      <c r="F397" s="208" t="s">
        <v>688</v>
      </c>
      <c r="G397" s="171">
        <f t="shared" si="23"/>
        <v>24000</v>
      </c>
      <c r="H397" s="208" t="s">
        <v>428</v>
      </c>
      <c r="I397" s="152" t="s">
        <v>692</v>
      </c>
      <c r="J397" s="24"/>
      <c r="K397" s="24"/>
    </row>
    <row r="398" spans="1:11" ht="18.5" thickBot="1">
      <c r="A398" s="230"/>
      <c r="B398" s="33">
        <v>8</v>
      </c>
      <c r="C398" s="208" t="s">
        <v>693</v>
      </c>
      <c r="D398" s="97">
        <v>3000</v>
      </c>
      <c r="E398" s="33">
        <v>2</v>
      </c>
      <c r="F398" s="208" t="s">
        <v>688</v>
      </c>
      <c r="G398" s="171">
        <f t="shared" si="23"/>
        <v>6000</v>
      </c>
      <c r="H398" s="208" t="s">
        <v>689</v>
      </c>
      <c r="I398" s="152" t="s">
        <v>694</v>
      </c>
      <c r="J398" s="24"/>
      <c r="K398" s="24"/>
    </row>
    <row r="399" spans="1:11" ht="18.5" thickTop="1">
      <c r="A399" s="232" t="s">
        <v>374</v>
      </c>
      <c r="B399" s="424"/>
      <c r="C399" s="425"/>
      <c r="D399" s="425"/>
      <c r="E399" s="425"/>
      <c r="F399" s="426"/>
      <c r="G399" s="343">
        <f>SUM(G395:G398)</f>
        <v>58350</v>
      </c>
      <c r="H399" s="431"/>
      <c r="I399" s="425"/>
      <c r="J399" s="24"/>
      <c r="K399" s="24"/>
    </row>
    <row r="400" spans="1:11" ht="18.5" thickBot="1">
      <c r="G400" s="36"/>
    </row>
    <row r="401" spans="1:11" s="180" customFormat="1" ht="18.5" thickBot="1">
      <c r="A401" s="6" t="s">
        <v>250</v>
      </c>
      <c r="B401" s="6" t="s">
        <v>216</v>
      </c>
      <c r="C401" s="6" t="s">
        <v>217</v>
      </c>
      <c r="D401" s="6" t="s">
        <v>218</v>
      </c>
      <c r="E401" s="6" t="s">
        <v>219</v>
      </c>
      <c r="F401" s="6" t="s">
        <v>220</v>
      </c>
      <c r="G401" s="6" t="s">
        <v>43</v>
      </c>
      <c r="H401" s="30" t="s">
        <v>221</v>
      </c>
      <c r="I401" s="21" t="s">
        <v>222</v>
      </c>
    </row>
    <row r="402" spans="1:11">
      <c r="A402" s="229" t="s">
        <v>229</v>
      </c>
      <c r="B402" s="263">
        <v>9</v>
      </c>
      <c r="C402" s="207" t="s">
        <v>695</v>
      </c>
      <c r="D402" s="176">
        <v>55000</v>
      </c>
      <c r="E402" s="263">
        <v>8</v>
      </c>
      <c r="F402" s="207" t="s">
        <v>696</v>
      </c>
      <c r="G402" s="355">
        <f>D402*E402</f>
        <v>440000</v>
      </c>
      <c r="H402" s="207" t="s">
        <v>253</v>
      </c>
      <c r="I402" s="357" t="s">
        <v>697</v>
      </c>
      <c r="J402" s="24"/>
      <c r="K402" s="24"/>
    </row>
    <row r="403" spans="1:11">
      <c r="A403" s="230"/>
      <c r="B403" s="33">
        <v>10</v>
      </c>
      <c r="C403" s="208" t="s">
        <v>698</v>
      </c>
      <c r="D403" s="97">
        <v>4958</v>
      </c>
      <c r="E403" s="33">
        <v>5</v>
      </c>
      <c r="F403" s="208" t="s">
        <v>231</v>
      </c>
      <c r="G403" s="32">
        <f t="shared" ref="G403:G404" si="24">D403*E403</f>
        <v>24790</v>
      </c>
      <c r="H403" s="208" t="s">
        <v>685</v>
      </c>
      <c r="I403" s="152" t="s">
        <v>699</v>
      </c>
      <c r="J403" s="24"/>
      <c r="K403" s="24"/>
    </row>
    <row r="404" spans="1:11" ht="18.5" thickBot="1">
      <c r="A404" s="230"/>
      <c r="B404" s="33">
        <v>11</v>
      </c>
      <c r="C404" s="208" t="s">
        <v>700</v>
      </c>
      <c r="D404" s="97">
        <v>42900</v>
      </c>
      <c r="E404" s="33">
        <v>4</v>
      </c>
      <c r="F404" s="208" t="s">
        <v>258</v>
      </c>
      <c r="G404" s="105">
        <f t="shared" si="24"/>
        <v>171600</v>
      </c>
      <c r="H404" s="208" t="s">
        <v>428</v>
      </c>
      <c r="I404" s="152" t="s">
        <v>701</v>
      </c>
      <c r="J404" s="24"/>
      <c r="K404" s="24"/>
    </row>
    <row r="405" spans="1:11" ht="18.5" thickTop="1">
      <c r="A405" s="232" t="s">
        <v>249</v>
      </c>
      <c r="B405" s="424"/>
      <c r="C405" s="425"/>
      <c r="D405" s="425"/>
      <c r="E405" s="425"/>
      <c r="F405" s="426"/>
      <c r="G405" s="356">
        <f>SUM(G402:G404)</f>
        <v>636390</v>
      </c>
      <c r="H405" s="424"/>
      <c r="I405" s="426"/>
      <c r="J405" s="24"/>
      <c r="K405" s="24"/>
    </row>
    <row r="406" spans="1:11" ht="18.5" thickBot="1"/>
    <row r="407" spans="1:11" s="180" customFormat="1" ht="18.5" thickBot="1">
      <c r="A407" s="6" t="s">
        <v>250</v>
      </c>
      <c r="B407" s="6" t="s">
        <v>216</v>
      </c>
      <c r="C407" s="6" t="s">
        <v>217</v>
      </c>
      <c r="D407" s="6" t="s">
        <v>218</v>
      </c>
      <c r="E407" s="6" t="s">
        <v>219</v>
      </c>
      <c r="F407" s="6" t="s">
        <v>220</v>
      </c>
      <c r="G407" s="6" t="s">
        <v>43</v>
      </c>
      <c r="H407" s="30" t="s">
        <v>221</v>
      </c>
      <c r="I407" s="21" t="s">
        <v>222</v>
      </c>
    </row>
    <row r="408" spans="1:11">
      <c r="A408" s="229" t="s">
        <v>329</v>
      </c>
      <c r="B408" s="263">
        <v>12</v>
      </c>
      <c r="C408" s="207" t="s">
        <v>702</v>
      </c>
      <c r="D408" s="324">
        <v>700000</v>
      </c>
      <c r="E408" s="263">
        <v>1</v>
      </c>
      <c r="F408" s="207" t="s">
        <v>258</v>
      </c>
      <c r="G408" s="322">
        <f>D408*E408</f>
        <v>700000</v>
      </c>
      <c r="H408" s="207" t="s">
        <v>703</v>
      </c>
      <c r="I408" s="357" t="s">
        <v>704</v>
      </c>
      <c r="J408" s="24"/>
    </row>
    <row r="409" spans="1:11">
      <c r="A409" s="230"/>
      <c r="B409" s="33">
        <v>13</v>
      </c>
      <c r="C409" s="208" t="s">
        <v>705</v>
      </c>
      <c r="D409" s="32">
        <v>8000</v>
      </c>
      <c r="E409" s="33">
        <v>1</v>
      </c>
      <c r="F409" s="208" t="s">
        <v>258</v>
      </c>
      <c r="G409" s="97">
        <f t="shared" ref="G409:G410" si="25">D409*E409</f>
        <v>8000</v>
      </c>
      <c r="H409" s="208" t="s">
        <v>232</v>
      </c>
      <c r="I409" s="152" t="s">
        <v>706</v>
      </c>
      <c r="J409" s="24"/>
    </row>
    <row r="410" spans="1:11" ht="18.5" thickBot="1">
      <c r="A410" s="230"/>
      <c r="B410" s="33">
        <v>14</v>
      </c>
      <c r="C410" s="208" t="s">
        <v>707</v>
      </c>
      <c r="D410" s="32">
        <v>14000</v>
      </c>
      <c r="E410" s="33">
        <v>1</v>
      </c>
      <c r="F410" s="208" t="s">
        <v>258</v>
      </c>
      <c r="G410" s="106">
        <f t="shared" si="25"/>
        <v>14000</v>
      </c>
      <c r="H410" s="208" t="s">
        <v>253</v>
      </c>
      <c r="I410" s="152" t="s">
        <v>708</v>
      </c>
      <c r="J410" s="24"/>
    </row>
    <row r="411" spans="1:11" ht="18.5" thickTop="1">
      <c r="A411" s="232" t="s">
        <v>434</v>
      </c>
      <c r="B411" s="424"/>
      <c r="C411" s="425"/>
      <c r="D411" s="425"/>
      <c r="E411" s="425"/>
      <c r="F411" s="426"/>
      <c r="G411" s="343">
        <f>SUM(G408:G410)</f>
        <v>722000</v>
      </c>
      <c r="H411" s="424"/>
      <c r="I411" s="426"/>
      <c r="J411" s="24"/>
    </row>
    <row r="412" spans="1:11" ht="18.5" thickBot="1"/>
    <row r="413" spans="1:11" s="180" customFormat="1" ht="18.5" thickBot="1">
      <c r="A413" s="6" t="s">
        <v>250</v>
      </c>
      <c r="B413" s="6" t="s">
        <v>216</v>
      </c>
      <c r="C413" s="6" t="s">
        <v>217</v>
      </c>
      <c r="D413" s="6" t="s">
        <v>218</v>
      </c>
      <c r="E413" s="6" t="s">
        <v>219</v>
      </c>
      <c r="F413" s="6" t="s">
        <v>220</v>
      </c>
      <c r="G413" s="6" t="s">
        <v>43</v>
      </c>
      <c r="H413" s="30" t="s">
        <v>221</v>
      </c>
      <c r="I413" s="21" t="s">
        <v>222</v>
      </c>
    </row>
    <row r="414" spans="1:11" ht="18.5" thickBot="1">
      <c r="A414" s="229" t="s">
        <v>269</v>
      </c>
      <c r="B414" s="263">
        <v>15</v>
      </c>
      <c r="C414" s="207" t="s">
        <v>709</v>
      </c>
      <c r="D414" s="176">
        <v>2200</v>
      </c>
      <c r="E414" s="263">
        <v>5</v>
      </c>
      <c r="F414" s="207" t="s">
        <v>710</v>
      </c>
      <c r="G414" s="176">
        <f>D414*E414</f>
        <v>11000</v>
      </c>
      <c r="H414" s="207" t="s">
        <v>685</v>
      </c>
      <c r="I414" s="357" t="s">
        <v>711</v>
      </c>
      <c r="J414" s="24"/>
      <c r="K414" s="24"/>
    </row>
    <row r="415" spans="1:11" ht="18.5" thickTop="1">
      <c r="A415" s="232" t="s">
        <v>281</v>
      </c>
      <c r="B415" s="424"/>
      <c r="C415" s="425"/>
      <c r="D415" s="425"/>
      <c r="E415" s="425"/>
      <c r="F415" s="426"/>
      <c r="G415" s="343">
        <f>SUM(G414)</f>
        <v>11000</v>
      </c>
      <c r="H415" s="424"/>
      <c r="I415" s="426"/>
      <c r="J415" s="24"/>
      <c r="K415" s="24"/>
    </row>
    <row r="416" spans="1:11" ht="18.5" thickBot="1"/>
    <row r="417" spans="1:12" s="180" customFormat="1" ht="18.5" thickBot="1">
      <c r="A417" s="6" t="s">
        <v>250</v>
      </c>
      <c r="B417" s="6" t="s">
        <v>216</v>
      </c>
      <c r="C417" s="6" t="s">
        <v>217</v>
      </c>
      <c r="D417" s="6" t="s">
        <v>218</v>
      </c>
      <c r="E417" s="6" t="s">
        <v>219</v>
      </c>
      <c r="F417" s="6" t="s">
        <v>220</v>
      </c>
      <c r="G417" s="6" t="s">
        <v>43</v>
      </c>
      <c r="H417" s="30" t="s">
        <v>221</v>
      </c>
      <c r="I417" s="21" t="s">
        <v>222</v>
      </c>
    </row>
    <row r="418" spans="1:12" ht="18.5" thickBot="1">
      <c r="A418" s="229" t="s">
        <v>467</v>
      </c>
      <c r="B418" s="263">
        <v>16</v>
      </c>
      <c r="C418" s="207" t="s">
        <v>577</v>
      </c>
      <c r="D418" s="176">
        <v>550</v>
      </c>
      <c r="E418" s="263">
        <v>1</v>
      </c>
      <c r="F418" s="207" t="s">
        <v>258</v>
      </c>
      <c r="G418" s="176">
        <f>D418*E418</f>
        <v>550</v>
      </c>
      <c r="H418" s="207" t="s">
        <v>703</v>
      </c>
      <c r="I418" s="357" t="s">
        <v>704</v>
      </c>
    </row>
    <row r="419" spans="1:12" ht="18.5" thickTop="1">
      <c r="A419" s="232" t="s">
        <v>712</v>
      </c>
      <c r="B419" s="424"/>
      <c r="C419" s="425"/>
      <c r="D419" s="425"/>
      <c r="E419" s="425"/>
      <c r="F419" s="426"/>
      <c r="G419" s="343">
        <f>SUM(G418)</f>
        <v>550</v>
      </c>
      <c r="H419" s="424"/>
      <c r="I419" s="426"/>
    </row>
    <row r="420" spans="1:12" ht="18.5" thickBot="1"/>
    <row r="421" spans="1:12" s="180" customFormat="1" ht="18.5" thickBot="1">
      <c r="A421" s="6" t="s">
        <v>250</v>
      </c>
      <c r="B421" s="6" t="s">
        <v>216</v>
      </c>
      <c r="C421" s="6" t="s">
        <v>217</v>
      </c>
      <c r="D421" s="6" t="s">
        <v>218</v>
      </c>
      <c r="E421" s="6" t="s">
        <v>219</v>
      </c>
      <c r="F421" s="6" t="s">
        <v>220</v>
      </c>
      <c r="G421" s="6" t="s">
        <v>43</v>
      </c>
      <c r="H421" s="30" t="s">
        <v>221</v>
      </c>
      <c r="I421" s="21" t="s">
        <v>222</v>
      </c>
    </row>
    <row r="422" spans="1:12">
      <c r="A422" s="229" t="s">
        <v>713</v>
      </c>
      <c r="B422" s="263">
        <v>17</v>
      </c>
      <c r="C422" s="207" t="s">
        <v>714</v>
      </c>
      <c r="D422" s="176">
        <v>470</v>
      </c>
      <c r="E422" s="263">
        <v>1</v>
      </c>
      <c r="F422" s="207" t="s">
        <v>350</v>
      </c>
      <c r="G422" s="322">
        <f>D422*E422</f>
        <v>470</v>
      </c>
      <c r="H422" s="207" t="s">
        <v>703</v>
      </c>
      <c r="I422" s="357" t="s">
        <v>715</v>
      </c>
    </row>
    <row r="423" spans="1:12">
      <c r="A423" s="230"/>
      <c r="B423" s="33">
        <v>18</v>
      </c>
      <c r="C423" s="208" t="s">
        <v>716</v>
      </c>
      <c r="D423" s="97">
        <v>200</v>
      </c>
      <c r="E423" s="33">
        <v>1</v>
      </c>
      <c r="F423" s="208" t="s">
        <v>593</v>
      </c>
      <c r="G423" s="97">
        <f t="shared" ref="G423:G424" si="26">D423*E423</f>
        <v>200</v>
      </c>
      <c r="H423" s="208" t="s">
        <v>703</v>
      </c>
      <c r="I423" s="152" t="s">
        <v>717</v>
      </c>
    </row>
    <row r="424" spans="1:12" ht="18.5" thickBot="1">
      <c r="A424" s="181"/>
      <c r="B424" s="107">
        <v>19</v>
      </c>
      <c r="C424" s="216" t="s">
        <v>718</v>
      </c>
      <c r="D424" s="106">
        <v>10000</v>
      </c>
      <c r="E424" s="107">
        <v>8</v>
      </c>
      <c r="F424" s="216" t="s">
        <v>258</v>
      </c>
      <c r="G424" s="106">
        <f t="shared" si="26"/>
        <v>80000</v>
      </c>
      <c r="H424" s="216" t="s">
        <v>253</v>
      </c>
      <c r="I424" s="25" t="s">
        <v>719</v>
      </c>
      <c r="J424" s="24"/>
    </row>
    <row r="425" spans="1:12" ht="18.5" thickTop="1">
      <c r="A425" s="232" t="s">
        <v>361</v>
      </c>
      <c r="B425" s="424"/>
      <c r="C425" s="425"/>
      <c r="D425" s="425"/>
      <c r="E425" s="425"/>
      <c r="F425" s="426"/>
      <c r="G425" s="343">
        <f>SUM(G422:G424)</f>
        <v>80670</v>
      </c>
      <c r="H425" s="424"/>
      <c r="I425" s="426"/>
    </row>
    <row r="426" spans="1:12" ht="18.5" thickBot="1">
      <c r="A426" s="241"/>
      <c r="B426" s="276"/>
      <c r="C426" s="226"/>
      <c r="D426" s="276"/>
      <c r="E426" s="276"/>
      <c r="F426" s="226"/>
      <c r="G426" s="274"/>
      <c r="H426" s="226"/>
      <c r="I426" s="226"/>
    </row>
    <row r="427" spans="1:12" ht="18.5" thickBot="1">
      <c r="A427" s="233" t="s">
        <v>720</v>
      </c>
      <c r="B427" s="266"/>
      <c r="C427" s="291"/>
      <c r="D427" s="266"/>
      <c r="E427" s="266"/>
      <c r="F427" s="291"/>
      <c r="G427" s="344">
        <f>SUM(G392,G399,G405,G411,G415,G419,G425)</f>
        <v>1526960</v>
      </c>
      <c r="H427" s="226"/>
      <c r="I427" s="361"/>
      <c r="J427" s="24"/>
      <c r="K427" s="24"/>
      <c r="L427" s="24"/>
    </row>
    <row r="429" spans="1:12" ht="18.5" thickBot="1">
      <c r="A429" s="1" t="s">
        <v>721</v>
      </c>
    </row>
    <row r="430" spans="1:12" s="180" customFormat="1" ht="18.5" thickBot="1">
      <c r="A430" s="6" t="s">
        <v>250</v>
      </c>
      <c r="B430" s="6" t="s">
        <v>216</v>
      </c>
      <c r="C430" s="6" t="s">
        <v>217</v>
      </c>
      <c r="D430" s="6" t="s">
        <v>218</v>
      </c>
      <c r="E430" s="6" t="s">
        <v>219</v>
      </c>
      <c r="F430" s="6" t="s">
        <v>220</v>
      </c>
      <c r="G430" s="6" t="s">
        <v>43</v>
      </c>
      <c r="H430" s="30" t="s">
        <v>221</v>
      </c>
      <c r="I430" s="21" t="s">
        <v>222</v>
      </c>
    </row>
    <row r="431" spans="1:12">
      <c r="A431" s="243" t="s">
        <v>722</v>
      </c>
      <c r="B431" s="278">
        <v>1</v>
      </c>
      <c r="C431" s="217" t="s">
        <v>684</v>
      </c>
      <c r="D431" s="322">
        <v>2000</v>
      </c>
      <c r="E431" s="278">
        <v>1</v>
      </c>
      <c r="F431" s="217" t="s">
        <v>654</v>
      </c>
      <c r="G431" s="322">
        <f>D431*E431</f>
        <v>2000</v>
      </c>
      <c r="H431" s="217" t="s">
        <v>723</v>
      </c>
      <c r="I431" s="297" t="s">
        <v>724</v>
      </c>
      <c r="J431" s="24"/>
    </row>
    <row r="432" spans="1:12">
      <c r="A432" s="244"/>
      <c r="B432" s="281">
        <v>2</v>
      </c>
      <c r="C432" s="218" t="s">
        <v>725</v>
      </c>
      <c r="D432" s="170">
        <v>1980</v>
      </c>
      <c r="E432" s="275">
        <v>4</v>
      </c>
      <c r="F432" s="222" t="s">
        <v>261</v>
      </c>
      <c r="G432" s="97">
        <f>D432*E432</f>
        <v>7920</v>
      </c>
      <c r="H432" s="302" t="s">
        <v>317</v>
      </c>
      <c r="I432" s="27" t="s">
        <v>726</v>
      </c>
      <c r="J432" s="24"/>
    </row>
    <row r="433" spans="1:11">
      <c r="A433" s="248"/>
      <c r="B433" s="275">
        <v>3</v>
      </c>
      <c r="C433" s="302" t="s">
        <v>727</v>
      </c>
      <c r="D433" s="170">
        <v>110</v>
      </c>
      <c r="E433" s="275">
        <v>1</v>
      </c>
      <c r="F433" s="222" t="s">
        <v>644</v>
      </c>
      <c r="G433" s="106">
        <f t="shared" ref="G433:G444" si="27">D433*E433</f>
        <v>110</v>
      </c>
      <c r="H433" s="302" t="s">
        <v>317</v>
      </c>
      <c r="I433" s="27" t="s">
        <v>728</v>
      </c>
      <c r="J433" s="24"/>
    </row>
    <row r="434" spans="1:11">
      <c r="A434" s="247"/>
      <c r="B434" s="283">
        <v>4</v>
      </c>
      <c r="C434" s="301" t="s">
        <v>729</v>
      </c>
      <c r="D434" s="172">
        <v>398</v>
      </c>
      <c r="E434" s="281">
        <v>20</v>
      </c>
      <c r="F434" s="221" t="s">
        <v>239</v>
      </c>
      <c r="G434" s="97">
        <f>D434*E434</f>
        <v>7960</v>
      </c>
      <c r="H434" s="301" t="s">
        <v>317</v>
      </c>
      <c r="I434" s="29" t="s">
        <v>730</v>
      </c>
      <c r="J434" s="24"/>
    </row>
    <row r="435" spans="1:11">
      <c r="A435" s="244"/>
      <c r="B435" s="275">
        <v>5</v>
      </c>
      <c r="C435" s="218" t="s">
        <v>731</v>
      </c>
      <c r="D435" s="170">
        <v>2180</v>
      </c>
      <c r="E435" s="275">
        <v>1</v>
      </c>
      <c r="F435" s="222" t="s">
        <v>732</v>
      </c>
      <c r="G435" s="97">
        <f t="shared" si="27"/>
        <v>2180</v>
      </c>
      <c r="H435" s="302" t="s">
        <v>733</v>
      </c>
      <c r="I435" s="29" t="s">
        <v>728</v>
      </c>
      <c r="J435" s="24"/>
    </row>
    <row r="436" spans="1:11">
      <c r="A436" s="244"/>
      <c r="B436" s="275">
        <v>6</v>
      </c>
      <c r="C436" s="218" t="s">
        <v>734</v>
      </c>
      <c r="D436" s="170">
        <v>2180</v>
      </c>
      <c r="E436" s="275">
        <v>1</v>
      </c>
      <c r="F436" s="222" t="s">
        <v>732</v>
      </c>
      <c r="G436" s="97">
        <f t="shared" si="27"/>
        <v>2180</v>
      </c>
      <c r="H436" s="302" t="s">
        <v>733</v>
      </c>
      <c r="I436" s="27" t="s">
        <v>728</v>
      </c>
      <c r="J436" s="24"/>
    </row>
    <row r="437" spans="1:11">
      <c r="A437" s="246"/>
      <c r="B437" s="275">
        <v>7</v>
      </c>
      <c r="C437" s="218" t="s">
        <v>735</v>
      </c>
      <c r="D437" s="170">
        <v>278</v>
      </c>
      <c r="E437" s="275">
        <v>4</v>
      </c>
      <c r="F437" s="222" t="s">
        <v>225</v>
      </c>
      <c r="G437" s="97">
        <f t="shared" si="27"/>
        <v>1112</v>
      </c>
      <c r="H437" s="302" t="s">
        <v>733</v>
      </c>
      <c r="I437" s="27" t="s">
        <v>730</v>
      </c>
      <c r="J437" s="24"/>
    </row>
    <row r="438" spans="1:11">
      <c r="A438" s="230"/>
      <c r="B438" s="33">
        <v>8</v>
      </c>
      <c r="C438" s="208" t="s">
        <v>736</v>
      </c>
      <c r="D438" s="97">
        <v>110</v>
      </c>
      <c r="E438" s="33">
        <v>1</v>
      </c>
      <c r="F438" s="224" t="s">
        <v>225</v>
      </c>
      <c r="G438" s="97">
        <f t="shared" si="27"/>
        <v>110</v>
      </c>
      <c r="H438" s="299" t="s">
        <v>689</v>
      </c>
      <c r="I438" s="208" t="s">
        <v>737</v>
      </c>
      <c r="J438" s="24"/>
    </row>
    <row r="439" spans="1:11">
      <c r="A439" s="182"/>
      <c r="B439" s="33">
        <v>9</v>
      </c>
      <c r="C439" s="208" t="s">
        <v>684</v>
      </c>
      <c r="D439" s="97">
        <v>2000</v>
      </c>
      <c r="E439" s="33">
        <v>1</v>
      </c>
      <c r="F439" s="224" t="s">
        <v>654</v>
      </c>
      <c r="G439" s="97">
        <f t="shared" si="27"/>
        <v>2000</v>
      </c>
      <c r="H439" s="299" t="s">
        <v>738</v>
      </c>
      <c r="I439" s="208" t="s">
        <v>739</v>
      </c>
      <c r="J439" s="24"/>
    </row>
    <row r="440" spans="1:11">
      <c r="A440" s="248"/>
      <c r="B440" s="33">
        <v>10</v>
      </c>
      <c r="C440" s="208" t="s">
        <v>740</v>
      </c>
      <c r="D440" s="97">
        <v>110</v>
      </c>
      <c r="E440" s="33">
        <v>8</v>
      </c>
      <c r="F440" s="224" t="s">
        <v>644</v>
      </c>
      <c r="G440" s="97">
        <f t="shared" si="27"/>
        <v>880</v>
      </c>
      <c r="H440" s="299" t="s">
        <v>689</v>
      </c>
      <c r="I440" s="371" t="s">
        <v>741</v>
      </c>
      <c r="J440" s="24"/>
    </row>
    <row r="441" spans="1:11">
      <c r="A441" s="248"/>
      <c r="B441" s="33">
        <v>11</v>
      </c>
      <c r="C441" s="208" t="s">
        <v>742</v>
      </c>
      <c r="D441" s="97">
        <v>110</v>
      </c>
      <c r="E441" s="33">
        <v>3</v>
      </c>
      <c r="F441" s="224" t="s">
        <v>743</v>
      </c>
      <c r="G441" s="97">
        <f t="shared" si="27"/>
        <v>330</v>
      </c>
      <c r="H441" s="299" t="s">
        <v>689</v>
      </c>
      <c r="I441" s="371" t="s">
        <v>744</v>
      </c>
      <c r="J441" s="24"/>
    </row>
    <row r="442" spans="1:11">
      <c r="A442" s="248"/>
      <c r="B442" s="33">
        <v>12</v>
      </c>
      <c r="C442" s="208" t="s">
        <v>745</v>
      </c>
      <c r="D442" s="97">
        <v>110</v>
      </c>
      <c r="E442" s="33">
        <v>28</v>
      </c>
      <c r="F442" s="224" t="s">
        <v>261</v>
      </c>
      <c r="G442" s="97">
        <f t="shared" si="27"/>
        <v>3080</v>
      </c>
      <c r="H442" s="299" t="s">
        <v>689</v>
      </c>
      <c r="I442" s="371" t="s">
        <v>746</v>
      </c>
      <c r="J442" s="24"/>
    </row>
    <row r="443" spans="1:11">
      <c r="A443" s="183"/>
      <c r="B443" s="33">
        <v>13</v>
      </c>
      <c r="C443" s="208" t="s">
        <v>747</v>
      </c>
      <c r="D443" s="97">
        <v>247</v>
      </c>
      <c r="E443" s="33">
        <v>4</v>
      </c>
      <c r="F443" s="224" t="s">
        <v>748</v>
      </c>
      <c r="G443" s="97">
        <f t="shared" si="27"/>
        <v>988</v>
      </c>
      <c r="H443" s="299" t="s">
        <v>689</v>
      </c>
      <c r="I443" s="371" t="s">
        <v>749</v>
      </c>
      <c r="J443" s="24"/>
    </row>
    <row r="444" spans="1:11" ht="18.5" thickBot="1">
      <c r="A444" s="259"/>
      <c r="B444" s="271">
        <v>14</v>
      </c>
      <c r="C444" s="213" t="s">
        <v>750</v>
      </c>
      <c r="D444" s="100">
        <v>110</v>
      </c>
      <c r="E444" s="271">
        <v>2</v>
      </c>
      <c r="F444" s="213" t="s">
        <v>239</v>
      </c>
      <c r="G444" s="354">
        <f t="shared" si="27"/>
        <v>220</v>
      </c>
      <c r="H444" s="213" t="s">
        <v>689</v>
      </c>
      <c r="I444" s="153" t="s">
        <v>751</v>
      </c>
      <c r="J444" s="24"/>
    </row>
    <row r="445" spans="1:11" ht="18.5" thickTop="1">
      <c r="A445" s="242" t="s">
        <v>367</v>
      </c>
      <c r="B445" s="427"/>
      <c r="C445" s="428"/>
      <c r="D445" s="428"/>
      <c r="E445" s="428"/>
      <c r="F445" s="429"/>
      <c r="G445" s="151">
        <f>SUM(G431:G444)</f>
        <v>31070</v>
      </c>
      <c r="H445" s="427"/>
      <c r="I445" s="429"/>
      <c r="J445" s="24"/>
    </row>
    <row r="446" spans="1:11" ht="18.5" thickBot="1"/>
    <row r="447" spans="1:11" s="180" customFormat="1" ht="18.5" thickBot="1">
      <c r="A447" s="6" t="s">
        <v>250</v>
      </c>
      <c r="B447" s="6" t="s">
        <v>216</v>
      </c>
      <c r="C447" s="6" t="s">
        <v>217</v>
      </c>
      <c r="D447" s="6" t="s">
        <v>218</v>
      </c>
      <c r="E447" s="6" t="s">
        <v>219</v>
      </c>
      <c r="F447" s="6" t="s">
        <v>220</v>
      </c>
      <c r="G447" s="6" t="s">
        <v>43</v>
      </c>
      <c r="H447" s="30" t="s">
        <v>221</v>
      </c>
      <c r="I447" s="21" t="s">
        <v>222</v>
      </c>
    </row>
    <row r="448" spans="1:11" ht="18.5" thickBot="1">
      <c r="A448" s="229" t="s">
        <v>683</v>
      </c>
      <c r="B448" s="263">
        <v>15</v>
      </c>
      <c r="C448" s="207" t="s">
        <v>752</v>
      </c>
      <c r="D448" s="176">
        <v>8000</v>
      </c>
      <c r="E448" s="263">
        <v>1</v>
      </c>
      <c r="F448" s="207" t="s">
        <v>359</v>
      </c>
      <c r="G448" s="176">
        <f>D448*E448</f>
        <v>8000</v>
      </c>
      <c r="H448" s="207" t="s">
        <v>689</v>
      </c>
      <c r="I448" s="357" t="s">
        <v>753</v>
      </c>
      <c r="J448" s="24"/>
      <c r="K448" s="24"/>
    </row>
    <row r="449" spans="1:12" ht="18.5" thickTop="1">
      <c r="A449" s="232" t="s">
        <v>374</v>
      </c>
      <c r="B449" s="424"/>
      <c r="C449" s="425"/>
      <c r="D449" s="425"/>
      <c r="E449" s="425"/>
      <c r="F449" s="426"/>
      <c r="G449" s="343">
        <f>SUM(G448)</f>
        <v>8000</v>
      </c>
      <c r="H449" s="424"/>
      <c r="I449" s="426"/>
      <c r="J449" s="24"/>
      <c r="K449" s="24"/>
    </row>
    <row r="450" spans="1:12" ht="18.5" thickBot="1"/>
    <row r="451" spans="1:12" s="180" customFormat="1" ht="18.5" thickBot="1">
      <c r="A451" s="6" t="s">
        <v>250</v>
      </c>
      <c r="B451" s="6" t="s">
        <v>216</v>
      </c>
      <c r="C451" s="6" t="s">
        <v>217</v>
      </c>
      <c r="D451" s="6" t="s">
        <v>218</v>
      </c>
      <c r="E451" s="6" t="s">
        <v>219</v>
      </c>
      <c r="F451" s="6" t="s">
        <v>220</v>
      </c>
      <c r="G451" s="6" t="s">
        <v>43</v>
      </c>
      <c r="H451" s="30" t="s">
        <v>221</v>
      </c>
      <c r="I451" s="21" t="s">
        <v>222</v>
      </c>
    </row>
    <row r="452" spans="1:12">
      <c r="A452" s="229" t="s">
        <v>329</v>
      </c>
      <c r="B452" s="263">
        <v>16</v>
      </c>
      <c r="C452" s="207" t="s">
        <v>754</v>
      </c>
      <c r="D452" s="176">
        <v>1000</v>
      </c>
      <c r="E452" s="278">
        <v>15</v>
      </c>
      <c r="F452" s="207" t="s">
        <v>225</v>
      </c>
      <c r="G452" s="322">
        <f>D452*E452</f>
        <v>15000</v>
      </c>
      <c r="H452" s="207" t="s">
        <v>689</v>
      </c>
      <c r="I452" s="357" t="s">
        <v>755</v>
      </c>
      <c r="J452" s="24"/>
      <c r="K452" s="24"/>
    </row>
    <row r="453" spans="1:12" ht="18.5" thickBot="1">
      <c r="A453" s="230"/>
      <c r="B453" s="33">
        <v>17</v>
      </c>
      <c r="C453" s="208" t="s">
        <v>754</v>
      </c>
      <c r="D453" s="97">
        <v>10170</v>
      </c>
      <c r="E453" s="271">
        <v>3</v>
      </c>
      <c r="F453" s="208" t="s">
        <v>225</v>
      </c>
      <c r="G453" s="100">
        <f>D453*E453</f>
        <v>30510</v>
      </c>
      <c r="H453" s="208" t="s">
        <v>689</v>
      </c>
      <c r="I453" s="152" t="s">
        <v>756</v>
      </c>
      <c r="J453" s="24"/>
      <c r="K453" s="24"/>
    </row>
    <row r="454" spans="1:12" ht="18.5" thickTop="1">
      <c r="A454" s="232" t="s">
        <v>434</v>
      </c>
      <c r="B454" s="424"/>
      <c r="C454" s="425"/>
      <c r="D454" s="425"/>
      <c r="E454" s="425"/>
      <c r="F454" s="426"/>
      <c r="G454" s="343">
        <f>SUM(G452:G453)</f>
        <v>45510</v>
      </c>
      <c r="H454" s="424"/>
      <c r="I454" s="426"/>
      <c r="J454" s="24"/>
      <c r="K454" s="24"/>
    </row>
    <row r="455" spans="1:12" ht="18.5" thickBot="1"/>
    <row r="456" spans="1:12" s="180" customFormat="1" ht="18.5" thickBot="1">
      <c r="A456" s="6" t="s">
        <v>250</v>
      </c>
      <c r="B456" s="6" t="s">
        <v>216</v>
      </c>
      <c r="C456" s="6" t="s">
        <v>217</v>
      </c>
      <c r="D456" s="6" t="s">
        <v>218</v>
      </c>
      <c r="E456" s="6" t="s">
        <v>219</v>
      </c>
      <c r="F456" s="6" t="s">
        <v>220</v>
      </c>
      <c r="G456" s="6" t="s">
        <v>43</v>
      </c>
      <c r="H456" s="30" t="s">
        <v>221</v>
      </c>
      <c r="I456" s="21" t="s">
        <v>222</v>
      </c>
    </row>
    <row r="457" spans="1:12">
      <c r="A457" s="229" t="s">
        <v>256</v>
      </c>
      <c r="B457" s="263">
        <v>18</v>
      </c>
      <c r="C457" s="207" t="s">
        <v>757</v>
      </c>
      <c r="D457" s="176">
        <v>550</v>
      </c>
      <c r="E457" s="263">
        <v>15</v>
      </c>
      <c r="F457" s="207" t="s">
        <v>225</v>
      </c>
      <c r="G457" s="322">
        <f>D457*E457</f>
        <v>8250</v>
      </c>
      <c r="H457" s="207" t="s">
        <v>313</v>
      </c>
      <c r="I457" s="357" t="s">
        <v>758</v>
      </c>
      <c r="J457" s="24"/>
      <c r="K457" s="24"/>
    </row>
    <row r="458" spans="1:12">
      <c r="A458" s="230"/>
      <c r="B458" s="33">
        <v>19</v>
      </c>
      <c r="C458" s="208" t="s">
        <v>759</v>
      </c>
      <c r="D458" s="97">
        <v>110</v>
      </c>
      <c r="E458" s="33">
        <v>18</v>
      </c>
      <c r="F458" s="208" t="s">
        <v>356</v>
      </c>
      <c r="G458" s="97">
        <f>D458*E458</f>
        <v>1980</v>
      </c>
      <c r="H458" s="208" t="s">
        <v>253</v>
      </c>
      <c r="I458" s="208" t="s">
        <v>760</v>
      </c>
      <c r="J458" s="24"/>
      <c r="K458" s="24"/>
    </row>
    <row r="459" spans="1:12">
      <c r="A459" s="231"/>
      <c r="B459" s="264">
        <v>20</v>
      </c>
      <c r="C459" s="209" t="s">
        <v>761</v>
      </c>
      <c r="D459" s="99">
        <v>50</v>
      </c>
      <c r="E459" s="264">
        <v>18</v>
      </c>
      <c r="F459" s="209" t="s">
        <v>356</v>
      </c>
      <c r="G459" s="97">
        <f t="shared" ref="G459:G462" si="28">D459*E459</f>
        <v>900</v>
      </c>
      <c r="H459" s="209" t="s">
        <v>253</v>
      </c>
      <c r="I459" s="208" t="s">
        <v>760</v>
      </c>
      <c r="J459" s="24"/>
      <c r="K459" s="24"/>
    </row>
    <row r="460" spans="1:12">
      <c r="A460" s="230"/>
      <c r="B460" s="33">
        <v>21</v>
      </c>
      <c r="C460" s="208" t="s">
        <v>762</v>
      </c>
      <c r="D460" s="97">
        <v>15000</v>
      </c>
      <c r="E460" s="33">
        <v>1</v>
      </c>
      <c r="F460" s="208" t="s">
        <v>654</v>
      </c>
      <c r="G460" s="97">
        <f t="shared" si="28"/>
        <v>15000</v>
      </c>
      <c r="H460" s="208" t="s">
        <v>763</v>
      </c>
      <c r="I460" s="152" t="s">
        <v>764</v>
      </c>
      <c r="J460" s="24"/>
    </row>
    <row r="461" spans="1:12">
      <c r="A461" s="230"/>
      <c r="B461" s="33">
        <v>22</v>
      </c>
      <c r="C461" s="208" t="s">
        <v>762</v>
      </c>
      <c r="D461" s="97">
        <v>5000</v>
      </c>
      <c r="E461" s="33">
        <v>1</v>
      </c>
      <c r="F461" s="208" t="s">
        <v>654</v>
      </c>
      <c r="G461" s="97">
        <f t="shared" si="28"/>
        <v>5000</v>
      </c>
      <c r="H461" s="208" t="s">
        <v>763</v>
      </c>
      <c r="I461" s="152" t="s">
        <v>765</v>
      </c>
      <c r="J461" s="24"/>
    </row>
    <row r="462" spans="1:12" ht="18.5" thickBot="1">
      <c r="A462" s="181"/>
      <c r="B462" s="107">
        <v>23</v>
      </c>
      <c r="C462" s="216" t="s">
        <v>762</v>
      </c>
      <c r="D462" s="106">
        <v>30000</v>
      </c>
      <c r="E462" s="107">
        <v>1</v>
      </c>
      <c r="F462" s="216" t="s">
        <v>225</v>
      </c>
      <c r="G462" s="106">
        <f t="shared" si="28"/>
        <v>30000</v>
      </c>
      <c r="H462" s="216" t="s">
        <v>763</v>
      </c>
      <c r="I462" s="25" t="s">
        <v>766</v>
      </c>
      <c r="J462" s="24"/>
      <c r="K462" s="24"/>
      <c r="L462" s="24"/>
    </row>
    <row r="463" spans="1:12" ht="18.5" thickTop="1">
      <c r="A463" s="232" t="s">
        <v>263</v>
      </c>
      <c r="B463" s="424"/>
      <c r="C463" s="425"/>
      <c r="D463" s="425"/>
      <c r="E463" s="425"/>
      <c r="F463" s="426"/>
      <c r="G463" s="343">
        <f>SUM(G457:G462)</f>
        <v>61130</v>
      </c>
      <c r="H463" s="424"/>
      <c r="I463" s="426"/>
      <c r="J463" s="24"/>
    </row>
    <row r="464" spans="1:12" ht="18.5" thickBot="1"/>
    <row r="465" spans="1:13" ht="18.5" thickBot="1">
      <c r="A465" s="233" t="s">
        <v>767</v>
      </c>
      <c r="B465" s="266"/>
      <c r="C465" s="291"/>
      <c r="D465" s="266"/>
      <c r="E465" s="266"/>
      <c r="F465" s="291"/>
      <c r="G465" s="344">
        <f>SUM(G445,G449,G454,G463)</f>
        <v>145710</v>
      </c>
      <c r="H465" s="226"/>
      <c r="I465" s="361"/>
      <c r="J465" s="24"/>
    </row>
    <row r="467" spans="1:13" ht="18.5" thickBot="1">
      <c r="A467" s="1" t="s">
        <v>768</v>
      </c>
    </row>
    <row r="468" spans="1:13" s="180" customFormat="1" ht="18.5" thickBot="1">
      <c r="A468" s="6" t="s">
        <v>250</v>
      </c>
      <c r="B468" s="6" t="s">
        <v>216</v>
      </c>
      <c r="C468" s="6" t="s">
        <v>217</v>
      </c>
      <c r="D468" s="6" t="s">
        <v>218</v>
      </c>
      <c r="E468" s="6" t="s">
        <v>219</v>
      </c>
      <c r="F468" s="6" t="s">
        <v>220</v>
      </c>
      <c r="G468" s="6" t="s">
        <v>43</v>
      </c>
      <c r="H468" s="30" t="s">
        <v>221</v>
      </c>
      <c r="I468" s="21" t="s">
        <v>222</v>
      </c>
    </row>
    <row r="469" spans="1:13">
      <c r="A469" s="243" t="s">
        <v>294</v>
      </c>
      <c r="B469" s="278">
        <v>1</v>
      </c>
      <c r="C469" s="217" t="s">
        <v>769</v>
      </c>
      <c r="D469" s="322">
        <v>750</v>
      </c>
      <c r="E469" s="278">
        <v>4</v>
      </c>
      <c r="F469" s="217" t="s">
        <v>266</v>
      </c>
      <c r="G469" s="322">
        <f>D469*E469</f>
        <v>3000</v>
      </c>
      <c r="H469" s="217" t="s">
        <v>770</v>
      </c>
      <c r="I469" s="297" t="s">
        <v>771</v>
      </c>
      <c r="J469" s="24"/>
      <c r="K469" s="24"/>
      <c r="L469" s="24"/>
      <c r="M469" s="24"/>
    </row>
    <row r="470" spans="1:13">
      <c r="A470" s="246"/>
      <c r="B470" s="281">
        <v>2</v>
      </c>
      <c r="C470" s="220" t="s">
        <v>772</v>
      </c>
      <c r="D470" s="172">
        <v>500</v>
      </c>
      <c r="E470" s="281">
        <v>4</v>
      </c>
      <c r="F470" s="221" t="s">
        <v>266</v>
      </c>
      <c r="G470" s="99">
        <f t="shared" ref="G470:G471" si="29">D470*E470</f>
        <v>2000</v>
      </c>
      <c r="H470" s="337" t="s">
        <v>418</v>
      </c>
      <c r="I470" s="152" t="s">
        <v>771</v>
      </c>
      <c r="J470" s="24"/>
      <c r="K470" s="24"/>
      <c r="L470" s="24"/>
      <c r="M470" s="24"/>
    </row>
    <row r="471" spans="1:13" ht="18.5" thickBot="1">
      <c r="A471" s="249"/>
      <c r="B471" s="290">
        <v>3</v>
      </c>
      <c r="C471" s="223" t="s">
        <v>773</v>
      </c>
      <c r="D471" s="325">
        <v>125</v>
      </c>
      <c r="E471" s="290">
        <v>8</v>
      </c>
      <c r="F471" s="223" t="s">
        <v>239</v>
      </c>
      <c r="G471" s="100">
        <f t="shared" si="29"/>
        <v>1000</v>
      </c>
      <c r="H471" s="223" t="s">
        <v>418</v>
      </c>
      <c r="I471" s="157" t="s">
        <v>774</v>
      </c>
      <c r="J471" s="24"/>
      <c r="K471" s="24"/>
      <c r="L471" s="24"/>
      <c r="M471" s="24"/>
    </row>
    <row r="472" spans="1:13" ht="18.5" thickTop="1">
      <c r="A472" s="236" t="s">
        <v>367</v>
      </c>
      <c r="B472" s="427"/>
      <c r="C472" s="428"/>
      <c r="D472" s="428"/>
      <c r="E472" s="428"/>
      <c r="F472" s="429"/>
      <c r="G472" s="151">
        <f>SUM(G469:G471)</f>
        <v>6000</v>
      </c>
      <c r="H472" s="424"/>
      <c r="I472" s="426"/>
      <c r="J472" s="24"/>
      <c r="K472" s="24"/>
      <c r="L472" s="24"/>
      <c r="M472" s="24"/>
    </row>
    <row r="473" spans="1:13" ht="18.5" thickBot="1"/>
    <row r="474" spans="1:13" s="180" customFormat="1" ht="18.5" thickBot="1">
      <c r="A474" s="6" t="s">
        <v>250</v>
      </c>
      <c r="B474" s="6" t="s">
        <v>216</v>
      </c>
      <c r="C474" s="6" t="s">
        <v>217</v>
      </c>
      <c r="D474" s="6" t="s">
        <v>218</v>
      </c>
      <c r="E474" s="6" t="s">
        <v>219</v>
      </c>
      <c r="F474" s="6" t="s">
        <v>220</v>
      </c>
      <c r="G474" s="6" t="s">
        <v>43</v>
      </c>
      <c r="H474" s="30" t="s">
        <v>221</v>
      </c>
      <c r="I474" s="21" t="s">
        <v>222</v>
      </c>
    </row>
    <row r="475" spans="1:13">
      <c r="A475" s="229" t="s">
        <v>301</v>
      </c>
      <c r="B475" s="263">
        <v>4</v>
      </c>
      <c r="C475" s="207" t="s">
        <v>775</v>
      </c>
      <c r="D475" s="176">
        <v>140</v>
      </c>
      <c r="E475" s="263">
        <v>15</v>
      </c>
      <c r="F475" s="207" t="s">
        <v>261</v>
      </c>
      <c r="G475" s="176">
        <f>D475*E475</f>
        <v>2100</v>
      </c>
      <c r="H475" s="207" t="s">
        <v>244</v>
      </c>
      <c r="I475" s="357" t="s">
        <v>776</v>
      </c>
      <c r="J475" s="24"/>
      <c r="K475" s="24"/>
      <c r="L475" s="24"/>
      <c r="M475" s="24"/>
    </row>
    <row r="476" spans="1:13" ht="18.5" thickBot="1">
      <c r="A476" s="230"/>
      <c r="B476" s="33">
        <v>5</v>
      </c>
      <c r="C476" s="208" t="s">
        <v>777</v>
      </c>
      <c r="D476" s="97">
        <v>110</v>
      </c>
      <c r="E476" s="33">
        <v>2</v>
      </c>
      <c r="F476" s="208" t="s">
        <v>266</v>
      </c>
      <c r="G476" s="97">
        <f>D476*E476</f>
        <v>220</v>
      </c>
      <c r="H476" s="208" t="s">
        <v>244</v>
      </c>
      <c r="I476" s="152" t="s">
        <v>776</v>
      </c>
      <c r="J476" s="24"/>
      <c r="K476" s="24"/>
      <c r="L476" s="24"/>
      <c r="M476" s="24"/>
    </row>
    <row r="477" spans="1:13" ht="18.5" thickTop="1">
      <c r="A477" s="232" t="s">
        <v>458</v>
      </c>
      <c r="B477" s="424"/>
      <c r="C477" s="425"/>
      <c r="D477" s="425"/>
      <c r="E477" s="425"/>
      <c r="F477" s="426"/>
      <c r="G477" s="343">
        <f>SUM(G475:G476)</f>
        <v>2320</v>
      </c>
      <c r="H477" s="424"/>
      <c r="I477" s="426"/>
      <c r="J477" s="24"/>
      <c r="K477" s="24"/>
      <c r="L477" s="24"/>
      <c r="M477" s="24"/>
    </row>
    <row r="478" spans="1:13" ht="18.5" thickBot="1"/>
    <row r="479" spans="1:13" s="180" customFormat="1" ht="18.5" thickBot="1">
      <c r="A479" s="6" t="s">
        <v>250</v>
      </c>
      <c r="B479" s="6" t="s">
        <v>216</v>
      </c>
      <c r="C479" s="6" t="s">
        <v>217</v>
      </c>
      <c r="D479" s="6" t="s">
        <v>218</v>
      </c>
      <c r="E479" s="6" t="s">
        <v>219</v>
      </c>
      <c r="F479" s="6" t="s">
        <v>220</v>
      </c>
      <c r="G479" s="6" t="s">
        <v>43</v>
      </c>
      <c r="H479" s="30" t="s">
        <v>221</v>
      </c>
      <c r="I479" s="21" t="s">
        <v>222</v>
      </c>
    </row>
    <row r="480" spans="1:13" ht="18.5" thickBot="1">
      <c r="A480" s="229" t="s">
        <v>368</v>
      </c>
      <c r="B480" s="263">
        <v>6</v>
      </c>
      <c r="C480" s="207" t="s">
        <v>368</v>
      </c>
      <c r="D480" s="176">
        <v>5000</v>
      </c>
      <c r="E480" s="263">
        <v>4</v>
      </c>
      <c r="F480" s="207" t="s">
        <v>778</v>
      </c>
      <c r="G480" s="176">
        <f>D480*E480</f>
        <v>20000</v>
      </c>
      <c r="H480" s="207" t="s">
        <v>779</v>
      </c>
      <c r="I480" s="357" t="s">
        <v>780</v>
      </c>
      <c r="J480" s="24"/>
      <c r="K480" s="24"/>
      <c r="L480" s="24"/>
      <c r="M480" s="24"/>
    </row>
    <row r="481" spans="1:13" ht="18.5" thickTop="1">
      <c r="A481" s="232" t="s">
        <v>374</v>
      </c>
      <c r="B481" s="424"/>
      <c r="C481" s="425"/>
      <c r="D481" s="425"/>
      <c r="E481" s="425"/>
      <c r="F481" s="426"/>
      <c r="G481" s="343">
        <f>SUM(G480)</f>
        <v>20000</v>
      </c>
      <c r="H481" s="424"/>
      <c r="I481" s="426"/>
      <c r="J481" s="24"/>
      <c r="K481" s="24"/>
      <c r="L481" s="24"/>
      <c r="M481" s="24"/>
    </row>
    <row r="482" spans="1:13" ht="18.5" thickBot="1"/>
    <row r="483" spans="1:13" s="180" customFormat="1" ht="18.5" thickBot="1">
      <c r="A483" s="6" t="s">
        <v>250</v>
      </c>
      <c r="B483" s="6" t="s">
        <v>216</v>
      </c>
      <c r="C483" s="6" t="s">
        <v>217</v>
      </c>
      <c r="D483" s="6" t="s">
        <v>218</v>
      </c>
      <c r="E483" s="6" t="s">
        <v>219</v>
      </c>
      <c r="F483" s="6" t="s">
        <v>220</v>
      </c>
      <c r="G483" s="6" t="s">
        <v>43</v>
      </c>
      <c r="H483" s="30" t="s">
        <v>221</v>
      </c>
      <c r="I483" s="21" t="s">
        <v>222</v>
      </c>
    </row>
    <row r="484" spans="1:13" ht="18.5" thickBot="1">
      <c r="A484" s="229" t="s">
        <v>713</v>
      </c>
      <c r="B484" s="263">
        <v>7</v>
      </c>
      <c r="C484" s="207" t="s">
        <v>864</v>
      </c>
      <c r="D484" s="176">
        <v>18000</v>
      </c>
      <c r="E484" s="263">
        <v>1</v>
      </c>
      <c r="F484" s="207" t="s">
        <v>266</v>
      </c>
      <c r="G484" s="176">
        <f>D484*E484</f>
        <v>18000</v>
      </c>
      <c r="H484" s="207" t="s">
        <v>863</v>
      </c>
      <c r="I484" s="357" t="s">
        <v>862</v>
      </c>
      <c r="J484" s="24"/>
      <c r="K484" s="24"/>
      <c r="L484" s="24"/>
    </row>
    <row r="485" spans="1:13" ht="18.5" thickTop="1">
      <c r="A485" s="232" t="s">
        <v>781</v>
      </c>
      <c r="B485" s="424"/>
      <c r="C485" s="425"/>
      <c r="D485" s="425"/>
      <c r="E485" s="425"/>
      <c r="F485" s="426"/>
      <c r="G485" s="343">
        <f>SUM(G484)</f>
        <v>18000</v>
      </c>
      <c r="H485" s="424"/>
      <c r="I485" s="426"/>
      <c r="J485" s="24"/>
      <c r="K485" s="24"/>
      <c r="L485" s="24"/>
    </row>
    <row r="486" spans="1:13" ht="18.5" thickBot="1"/>
    <row r="487" spans="1:13" ht="18.5" thickBot="1">
      <c r="A487" s="233" t="s">
        <v>782</v>
      </c>
      <c r="B487" s="266"/>
      <c r="C487" s="291"/>
      <c r="D487" s="266"/>
      <c r="E487" s="430"/>
      <c r="F487" s="430"/>
      <c r="G487" s="344">
        <f>SUM(G472,G477,G481,G485)</f>
        <v>46320</v>
      </c>
      <c r="H487" s="226"/>
      <c r="I487" s="361"/>
      <c r="J487" s="24"/>
      <c r="K487" s="24"/>
      <c r="L487" s="24"/>
    </row>
    <row r="489" spans="1:13" ht="18.5" thickBot="1">
      <c r="A489" s="1" t="s">
        <v>783</v>
      </c>
    </row>
    <row r="490" spans="1:13" s="180" customFormat="1" ht="18.5" thickBot="1">
      <c r="A490" s="6" t="s">
        <v>250</v>
      </c>
      <c r="B490" s="6" t="s">
        <v>216</v>
      </c>
      <c r="C490" s="6" t="s">
        <v>217</v>
      </c>
      <c r="D490" s="6" t="s">
        <v>218</v>
      </c>
      <c r="E490" s="6" t="s">
        <v>219</v>
      </c>
      <c r="F490" s="6" t="s">
        <v>220</v>
      </c>
      <c r="G490" s="6" t="s">
        <v>43</v>
      </c>
      <c r="H490" s="30" t="s">
        <v>221</v>
      </c>
      <c r="I490" s="21" t="s">
        <v>222</v>
      </c>
    </row>
    <row r="491" spans="1:13">
      <c r="A491" s="243" t="s">
        <v>722</v>
      </c>
      <c r="B491" s="278">
        <v>1</v>
      </c>
      <c r="C491" s="217" t="s">
        <v>784</v>
      </c>
      <c r="D491" s="322">
        <v>1200</v>
      </c>
      <c r="E491" s="278">
        <v>15</v>
      </c>
      <c r="F491" s="217" t="s">
        <v>225</v>
      </c>
      <c r="G491" s="322">
        <f>D491*E491</f>
        <v>18000</v>
      </c>
      <c r="H491" s="217" t="s">
        <v>785</v>
      </c>
      <c r="I491" s="297" t="s">
        <v>786</v>
      </c>
      <c r="J491" s="24"/>
    </row>
    <row r="492" spans="1:13">
      <c r="A492" s="244"/>
      <c r="B492" s="275">
        <v>2</v>
      </c>
      <c r="C492" s="218" t="s">
        <v>772</v>
      </c>
      <c r="D492" s="170">
        <v>2000</v>
      </c>
      <c r="E492" s="275">
        <v>1</v>
      </c>
      <c r="F492" s="222" t="s">
        <v>430</v>
      </c>
      <c r="G492" s="97">
        <f>D492*E492</f>
        <v>2000</v>
      </c>
      <c r="H492" s="302" t="s">
        <v>232</v>
      </c>
      <c r="I492" s="27" t="s">
        <v>787</v>
      </c>
      <c r="J492" s="24"/>
    </row>
    <row r="493" spans="1:13">
      <c r="A493" s="244"/>
      <c r="B493" s="275">
        <v>3</v>
      </c>
      <c r="C493" s="218" t="s">
        <v>788</v>
      </c>
      <c r="D493" s="170">
        <v>200</v>
      </c>
      <c r="E493" s="275">
        <v>5</v>
      </c>
      <c r="F493" s="222" t="s">
        <v>239</v>
      </c>
      <c r="G493" s="97">
        <f t="shared" ref="G493:G502" si="30">D493*E493</f>
        <v>1000</v>
      </c>
      <c r="H493" s="302" t="s">
        <v>232</v>
      </c>
      <c r="I493" s="27" t="s">
        <v>787</v>
      </c>
      <c r="J493" s="24"/>
    </row>
    <row r="494" spans="1:13" ht="36">
      <c r="A494" s="244"/>
      <c r="B494" s="275">
        <v>4</v>
      </c>
      <c r="C494" s="218" t="s">
        <v>789</v>
      </c>
      <c r="D494" s="170">
        <v>120</v>
      </c>
      <c r="E494" s="275">
        <v>20</v>
      </c>
      <c r="F494" s="222" t="s">
        <v>790</v>
      </c>
      <c r="G494" s="97">
        <f t="shared" si="30"/>
        <v>2400</v>
      </c>
      <c r="H494" s="302" t="s">
        <v>232</v>
      </c>
      <c r="I494" s="27" t="s">
        <v>791</v>
      </c>
      <c r="J494" s="24"/>
    </row>
    <row r="495" spans="1:13">
      <c r="A495" s="246"/>
      <c r="B495" s="281">
        <v>5</v>
      </c>
      <c r="C495" s="220" t="s">
        <v>792</v>
      </c>
      <c r="D495" s="172">
        <v>250</v>
      </c>
      <c r="E495" s="281">
        <v>4</v>
      </c>
      <c r="F495" s="221" t="s">
        <v>748</v>
      </c>
      <c r="G495" s="99">
        <f t="shared" si="30"/>
        <v>1000</v>
      </c>
      <c r="H495" s="301" t="s">
        <v>232</v>
      </c>
      <c r="I495" s="29" t="s">
        <v>793</v>
      </c>
      <c r="J495" s="24"/>
    </row>
    <row r="496" spans="1:13">
      <c r="A496" s="231"/>
      <c r="B496" s="264">
        <v>6</v>
      </c>
      <c r="C496" s="209" t="s">
        <v>794</v>
      </c>
      <c r="D496" s="99">
        <v>1500</v>
      </c>
      <c r="E496" s="264">
        <v>1</v>
      </c>
      <c r="F496" s="225" t="s">
        <v>654</v>
      </c>
      <c r="G496" s="99">
        <f t="shared" si="30"/>
        <v>1500</v>
      </c>
      <c r="H496" s="310" t="s">
        <v>232</v>
      </c>
      <c r="I496" s="360" t="s">
        <v>795</v>
      </c>
      <c r="J496" s="24"/>
    </row>
    <row r="497" spans="1:11">
      <c r="A497" s="230"/>
      <c r="B497" s="33">
        <v>7</v>
      </c>
      <c r="C497" s="208" t="s">
        <v>796</v>
      </c>
      <c r="D497" s="97">
        <v>602</v>
      </c>
      <c r="E497" s="33">
        <v>1</v>
      </c>
      <c r="F497" s="208" t="s">
        <v>797</v>
      </c>
      <c r="G497" s="97">
        <f t="shared" si="30"/>
        <v>602</v>
      </c>
      <c r="H497" s="208" t="s">
        <v>779</v>
      </c>
      <c r="I497" s="152" t="s">
        <v>798</v>
      </c>
      <c r="J497" s="24"/>
    </row>
    <row r="498" spans="1:11">
      <c r="A498" s="231"/>
      <c r="B498" s="264">
        <v>8</v>
      </c>
      <c r="C498" s="209" t="s">
        <v>799</v>
      </c>
      <c r="D498" s="99">
        <v>139</v>
      </c>
      <c r="E498" s="264">
        <v>1</v>
      </c>
      <c r="F498" s="209" t="s">
        <v>800</v>
      </c>
      <c r="G498" s="99">
        <f t="shared" si="30"/>
        <v>139</v>
      </c>
      <c r="H498" s="209" t="s">
        <v>779</v>
      </c>
      <c r="I498" s="152" t="s">
        <v>798</v>
      </c>
      <c r="J498" s="24"/>
    </row>
    <row r="499" spans="1:11">
      <c r="A499" s="231"/>
      <c r="B499" s="264">
        <v>9</v>
      </c>
      <c r="C499" s="209" t="s">
        <v>801</v>
      </c>
      <c r="D499" s="99">
        <v>214</v>
      </c>
      <c r="E499" s="264">
        <v>1</v>
      </c>
      <c r="F499" s="209" t="s">
        <v>800</v>
      </c>
      <c r="G499" s="99">
        <f t="shared" si="30"/>
        <v>214</v>
      </c>
      <c r="H499" s="209" t="s">
        <v>779</v>
      </c>
      <c r="I499" s="360" t="s">
        <v>798</v>
      </c>
      <c r="J499" s="24"/>
    </row>
    <row r="500" spans="1:11">
      <c r="A500" s="230"/>
      <c r="B500" s="33">
        <v>10</v>
      </c>
      <c r="C500" s="208" t="s">
        <v>802</v>
      </c>
      <c r="D500" s="97">
        <v>3000</v>
      </c>
      <c r="E500" s="33">
        <v>2</v>
      </c>
      <c r="F500" s="208" t="s">
        <v>847</v>
      </c>
      <c r="G500" s="97">
        <f t="shared" si="30"/>
        <v>6000</v>
      </c>
      <c r="H500" s="208" t="s">
        <v>770</v>
      </c>
      <c r="I500" s="152" t="s">
        <v>803</v>
      </c>
    </row>
    <row r="501" spans="1:11">
      <c r="A501" s="230"/>
      <c r="B501" s="33">
        <v>11</v>
      </c>
      <c r="C501" s="208" t="s">
        <v>804</v>
      </c>
      <c r="D501" s="97">
        <v>3000</v>
      </c>
      <c r="E501" s="33">
        <v>2</v>
      </c>
      <c r="F501" s="208" t="s">
        <v>225</v>
      </c>
      <c r="G501" s="97">
        <f t="shared" si="30"/>
        <v>6000</v>
      </c>
      <c r="H501" s="208" t="s">
        <v>232</v>
      </c>
      <c r="I501" s="152" t="s">
        <v>805</v>
      </c>
    </row>
    <row r="502" spans="1:11" ht="18.5" thickBot="1">
      <c r="A502" s="238"/>
      <c r="B502" s="271">
        <v>12</v>
      </c>
      <c r="C502" s="213" t="s">
        <v>804</v>
      </c>
      <c r="D502" s="100">
        <v>2000</v>
      </c>
      <c r="E502" s="271">
        <v>4</v>
      </c>
      <c r="F502" s="213" t="s">
        <v>225</v>
      </c>
      <c r="G502" s="100">
        <f t="shared" si="30"/>
        <v>8000</v>
      </c>
      <c r="H502" s="213" t="s">
        <v>232</v>
      </c>
      <c r="I502" s="153" t="s">
        <v>806</v>
      </c>
    </row>
    <row r="503" spans="1:11" ht="18.5" thickTop="1">
      <c r="A503" s="236" t="s">
        <v>367</v>
      </c>
      <c r="B503" s="427"/>
      <c r="C503" s="428"/>
      <c r="D503" s="428"/>
      <c r="E503" s="428"/>
      <c r="F503" s="429"/>
      <c r="G503" s="151">
        <f>SUM(G491:G502)</f>
        <v>46855</v>
      </c>
      <c r="H503" s="427"/>
      <c r="I503" s="429"/>
      <c r="J503" s="24"/>
    </row>
    <row r="504" spans="1:11" ht="18.5" thickBot="1">
      <c r="A504" s="241"/>
      <c r="B504" s="276"/>
      <c r="C504" s="226"/>
      <c r="D504" s="276"/>
      <c r="E504" s="276"/>
      <c r="F504" s="226"/>
      <c r="G504" s="346"/>
      <c r="H504" s="226"/>
      <c r="I504" s="226"/>
      <c r="J504" s="24"/>
    </row>
    <row r="505" spans="1:11" s="180" customFormat="1" ht="18.5" thickBot="1">
      <c r="A505" s="6" t="s">
        <v>250</v>
      </c>
      <c r="B505" s="6" t="s">
        <v>216</v>
      </c>
      <c r="C505" s="6" t="s">
        <v>217</v>
      </c>
      <c r="D505" s="6" t="s">
        <v>218</v>
      </c>
      <c r="E505" s="6" t="s">
        <v>219</v>
      </c>
      <c r="F505" s="6" t="s">
        <v>220</v>
      </c>
      <c r="G505" s="6" t="s">
        <v>43</v>
      </c>
      <c r="H505" s="30" t="s">
        <v>221</v>
      </c>
      <c r="I505" s="21" t="s">
        <v>222</v>
      </c>
    </row>
    <row r="506" spans="1:11" ht="18.5" thickBot="1">
      <c r="A506" s="229" t="s">
        <v>46</v>
      </c>
      <c r="B506" s="263">
        <v>13</v>
      </c>
      <c r="C506" s="207" t="s">
        <v>368</v>
      </c>
      <c r="D506" s="176">
        <v>2500</v>
      </c>
      <c r="E506" s="263">
        <v>2</v>
      </c>
      <c r="F506" s="207" t="s">
        <v>258</v>
      </c>
      <c r="G506" s="176">
        <f>D506*E506</f>
        <v>5000</v>
      </c>
      <c r="H506" s="207" t="s">
        <v>807</v>
      </c>
      <c r="I506" s="357" t="s">
        <v>808</v>
      </c>
      <c r="J506" s="24"/>
    </row>
    <row r="507" spans="1:11" ht="18.5" thickTop="1">
      <c r="A507" s="232" t="s">
        <v>809</v>
      </c>
      <c r="B507" s="424"/>
      <c r="C507" s="425"/>
      <c r="D507" s="425"/>
      <c r="E507" s="425"/>
      <c r="F507" s="426"/>
      <c r="G507" s="343">
        <f>SUM(G506)</f>
        <v>5000</v>
      </c>
      <c r="H507" s="424"/>
      <c r="I507" s="426"/>
      <c r="J507" s="24"/>
    </row>
    <row r="508" spans="1:11" ht="18.5" thickBot="1"/>
    <row r="509" spans="1:11" s="180" customFormat="1" ht="18.5" thickBot="1">
      <c r="A509" s="6" t="s">
        <v>250</v>
      </c>
      <c r="B509" s="6" t="s">
        <v>216</v>
      </c>
      <c r="C509" s="6" t="s">
        <v>217</v>
      </c>
      <c r="D509" s="6" t="s">
        <v>218</v>
      </c>
      <c r="E509" s="6" t="s">
        <v>219</v>
      </c>
      <c r="F509" s="6" t="s">
        <v>220</v>
      </c>
      <c r="G509" s="6" t="s">
        <v>43</v>
      </c>
      <c r="H509" s="30" t="s">
        <v>221</v>
      </c>
      <c r="I509" s="21" t="s">
        <v>222</v>
      </c>
    </row>
    <row r="510" spans="1:11" ht="18.5" thickBot="1">
      <c r="A510" s="229" t="s">
        <v>316</v>
      </c>
      <c r="B510" s="263">
        <v>14</v>
      </c>
      <c r="C510" s="207" t="s">
        <v>810</v>
      </c>
      <c r="D510" s="176">
        <v>100000</v>
      </c>
      <c r="E510" s="263">
        <v>1</v>
      </c>
      <c r="F510" s="207" t="s">
        <v>258</v>
      </c>
      <c r="G510" s="176">
        <f>D510*E510</f>
        <v>100000</v>
      </c>
      <c r="H510" s="207" t="s">
        <v>763</v>
      </c>
      <c r="I510" s="357" t="s">
        <v>811</v>
      </c>
      <c r="J510" s="24"/>
      <c r="K510" s="24"/>
    </row>
    <row r="511" spans="1:11" ht="18.5" thickTop="1">
      <c r="A511" s="232" t="s">
        <v>431</v>
      </c>
      <c r="B511" s="424"/>
      <c r="C511" s="425"/>
      <c r="D511" s="425"/>
      <c r="E511" s="425"/>
      <c r="F511" s="426"/>
      <c r="G511" s="343">
        <f>SUM(G510)</f>
        <v>100000</v>
      </c>
      <c r="H511" s="424"/>
      <c r="I511" s="426"/>
      <c r="J511" s="24"/>
      <c r="K511" s="24"/>
    </row>
    <row r="512" spans="1:11" ht="18.5" thickBot="1"/>
    <row r="513" spans="1:13" s="180" customFormat="1" ht="18.5" thickBot="1">
      <c r="A513" s="6" t="s">
        <v>250</v>
      </c>
      <c r="B513" s="6" t="s">
        <v>216</v>
      </c>
      <c r="C513" s="6" t="s">
        <v>217</v>
      </c>
      <c r="D513" s="6" t="s">
        <v>218</v>
      </c>
      <c r="E513" s="6" t="s">
        <v>219</v>
      </c>
      <c r="F513" s="6" t="s">
        <v>220</v>
      </c>
      <c r="G513" s="6" t="s">
        <v>43</v>
      </c>
      <c r="H513" s="30" t="s">
        <v>221</v>
      </c>
      <c r="I513" s="21" t="s">
        <v>222</v>
      </c>
    </row>
    <row r="514" spans="1:13" ht="18.5" thickBot="1">
      <c r="A514" s="229" t="s">
        <v>329</v>
      </c>
      <c r="B514" s="263">
        <v>15</v>
      </c>
      <c r="C514" s="207" t="s">
        <v>812</v>
      </c>
      <c r="D514" s="263" t="s">
        <v>813</v>
      </c>
      <c r="E514" s="263">
        <v>1</v>
      </c>
      <c r="F514" s="207" t="s">
        <v>258</v>
      </c>
      <c r="G514" s="176">
        <v>1000000</v>
      </c>
      <c r="H514" s="207" t="s">
        <v>814</v>
      </c>
      <c r="I514" s="357" t="s">
        <v>815</v>
      </c>
      <c r="J514" s="24"/>
      <c r="K514" s="24"/>
    </row>
    <row r="515" spans="1:13" ht="18.5" thickTop="1">
      <c r="A515" s="232" t="s">
        <v>434</v>
      </c>
      <c r="B515" s="424"/>
      <c r="C515" s="425"/>
      <c r="D515" s="425"/>
      <c r="E515" s="425"/>
      <c r="F515" s="426"/>
      <c r="G515" s="343">
        <v>1000000</v>
      </c>
      <c r="H515" s="424"/>
      <c r="I515" s="426"/>
      <c r="J515" s="24"/>
      <c r="K515" s="24"/>
    </row>
    <row r="516" spans="1:13" ht="18.5" thickBot="1"/>
    <row r="517" spans="1:13" s="180" customFormat="1" ht="18.5" thickBot="1">
      <c r="A517" s="6" t="s">
        <v>250</v>
      </c>
      <c r="B517" s="6" t="s">
        <v>216</v>
      </c>
      <c r="C517" s="6" t="s">
        <v>217</v>
      </c>
      <c r="D517" s="6" t="s">
        <v>218</v>
      </c>
      <c r="E517" s="6" t="s">
        <v>219</v>
      </c>
      <c r="F517" s="6" t="s">
        <v>220</v>
      </c>
      <c r="G517" s="6" t="s">
        <v>43</v>
      </c>
      <c r="H517" s="30" t="s">
        <v>221</v>
      </c>
      <c r="I517" s="21" t="s">
        <v>222</v>
      </c>
    </row>
    <row r="518" spans="1:13">
      <c r="A518" s="229" t="s">
        <v>251</v>
      </c>
      <c r="B518" s="263">
        <v>16</v>
      </c>
      <c r="C518" s="207" t="s">
        <v>816</v>
      </c>
      <c r="D518" s="176">
        <v>550</v>
      </c>
      <c r="E518" s="263">
        <v>1</v>
      </c>
      <c r="F518" s="207" t="s">
        <v>356</v>
      </c>
      <c r="G518" s="176">
        <f>D518*E518</f>
        <v>550</v>
      </c>
      <c r="H518" s="207" t="s">
        <v>817</v>
      </c>
      <c r="I518" s="357" t="s">
        <v>818</v>
      </c>
      <c r="J518" s="24"/>
      <c r="K518" s="24"/>
    </row>
    <row r="519" spans="1:13" ht="18.5" thickBot="1">
      <c r="A519" s="230"/>
      <c r="B519" s="33">
        <v>17</v>
      </c>
      <c r="C519" s="208" t="s">
        <v>819</v>
      </c>
      <c r="D519" s="97">
        <v>220</v>
      </c>
      <c r="E519" s="33">
        <v>1</v>
      </c>
      <c r="F519" s="208" t="s">
        <v>356</v>
      </c>
      <c r="G519" s="97">
        <f>D519*E519</f>
        <v>220</v>
      </c>
      <c r="H519" s="208" t="s">
        <v>521</v>
      </c>
      <c r="I519" s="152" t="s">
        <v>820</v>
      </c>
      <c r="J519" s="24"/>
      <c r="K519" s="24"/>
    </row>
    <row r="520" spans="1:13" ht="18.5" thickTop="1">
      <c r="A520" s="232" t="s">
        <v>255</v>
      </c>
      <c r="B520" s="424"/>
      <c r="C520" s="425"/>
      <c r="D520" s="425"/>
      <c r="E520" s="425"/>
      <c r="F520" s="426"/>
      <c r="G520" s="343">
        <f>SUM(G518:G519)</f>
        <v>770</v>
      </c>
      <c r="H520" s="424"/>
      <c r="I520" s="426"/>
      <c r="J520" s="24"/>
      <c r="K520" s="24"/>
    </row>
    <row r="521" spans="1:13" ht="18.5" thickBot="1"/>
    <row r="522" spans="1:13" s="180" customFormat="1" ht="18.5" thickBot="1">
      <c r="A522" s="6" t="s">
        <v>250</v>
      </c>
      <c r="B522" s="6" t="s">
        <v>216</v>
      </c>
      <c r="C522" s="6" t="s">
        <v>217</v>
      </c>
      <c r="D522" s="6" t="s">
        <v>218</v>
      </c>
      <c r="E522" s="6" t="s">
        <v>219</v>
      </c>
      <c r="F522" s="6" t="s">
        <v>220</v>
      </c>
      <c r="G522" s="6" t="s">
        <v>43</v>
      </c>
      <c r="H522" s="30" t="s">
        <v>221</v>
      </c>
      <c r="I522" s="21" t="s">
        <v>222</v>
      </c>
    </row>
    <row r="523" spans="1:13">
      <c r="A523" s="229" t="s">
        <v>256</v>
      </c>
      <c r="B523" s="263">
        <v>18</v>
      </c>
      <c r="C523" s="207" t="s">
        <v>821</v>
      </c>
      <c r="D523" s="176">
        <v>39987</v>
      </c>
      <c r="E523" s="263">
        <v>1</v>
      </c>
      <c r="F523" s="207" t="s">
        <v>258</v>
      </c>
      <c r="G523" s="322">
        <f>D523*E523</f>
        <v>39987</v>
      </c>
      <c r="H523" s="207" t="s">
        <v>521</v>
      </c>
      <c r="I523" s="357" t="s">
        <v>822</v>
      </c>
      <c r="J523" s="24"/>
    </row>
    <row r="524" spans="1:13">
      <c r="A524" s="230"/>
      <c r="B524" s="33">
        <v>19</v>
      </c>
      <c r="C524" s="208" t="s">
        <v>823</v>
      </c>
      <c r="D524" s="97">
        <v>200</v>
      </c>
      <c r="E524" s="33">
        <v>1</v>
      </c>
      <c r="F524" s="208" t="s">
        <v>258</v>
      </c>
      <c r="G524" s="97">
        <f>D524*E524</f>
        <v>200</v>
      </c>
      <c r="H524" s="208" t="s">
        <v>817</v>
      </c>
      <c r="I524" s="152" t="s">
        <v>824</v>
      </c>
      <c r="J524" s="24"/>
    </row>
    <row r="525" spans="1:13">
      <c r="A525" s="231"/>
      <c r="B525" s="264">
        <v>20</v>
      </c>
      <c r="C525" s="209" t="s">
        <v>714</v>
      </c>
      <c r="D525" s="99">
        <v>470</v>
      </c>
      <c r="E525" s="264">
        <v>1</v>
      </c>
      <c r="F525" s="209" t="s">
        <v>258</v>
      </c>
      <c r="G525" s="97">
        <f t="shared" ref="G525:G528" si="31">D525*E525</f>
        <v>470</v>
      </c>
      <c r="H525" s="209" t="s">
        <v>825</v>
      </c>
      <c r="I525" s="360" t="s">
        <v>826</v>
      </c>
      <c r="J525" s="24"/>
    </row>
    <row r="526" spans="1:13">
      <c r="A526" s="230"/>
      <c r="B526" s="33">
        <v>21</v>
      </c>
      <c r="C526" s="208" t="s">
        <v>827</v>
      </c>
      <c r="D526" s="97">
        <v>10000</v>
      </c>
      <c r="E526" s="33">
        <v>1</v>
      </c>
      <c r="F526" s="208" t="s">
        <v>654</v>
      </c>
      <c r="G526" s="97">
        <f t="shared" si="31"/>
        <v>10000</v>
      </c>
      <c r="H526" s="208" t="s">
        <v>428</v>
      </c>
      <c r="I526" s="152" t="s">
        <v>828</v>
      </c>
      <c r="J526" s="24"/>
    </row>
    <row r="527" spans="1:13">
      <c r="A527" s="230"/>
      <c r="B527" s="33">
        <v>22</v>
      </c>
      <c r="C527" s="208" t="s">
        <v>829</v>
      </c>
      <c r="D527" s="97">
        <v>150</v>
      </c>
      <c r="E527" s="33">
        <v>3</v>
      </c>
      <c r="F527" s="208" t="s">
        <v>225</v>
      </c>
      <c r="G527" s="97">
        <f t="shared" si="31"/>
        <v>450</v>
      </c>
      <c r="H527" s="208" t="s">
        <v>830</v>
      </c>
      <c r="I527" s="152" t="s">
        <v>831</v>
      </c>
      <c r="J527" s="24"/>
      <c r="K527" s="24"/>
      <c r="L527" s="24"/>
      <c r="M527" s="24"/>
    </row>
    <row r="528" spans="1:13" ht="18.5" thickBot="1">
      <c r="A528" s="181"/>
      <c r="B528" s="107">
        <v>23</v>
      </c>
      <c r="C528" s="216" t="s">
        <v>829</v>
      </c>
      <c r="D528" s="106">
        <v>150</v>
      </c>
      <c r="E528" s="107">
        <v>3</v>
      </c>
      <c r="F528" s="216" t="s">
        <v>225</v>
      </c>
      <c r="G528" s="106">
        <f t="shared" si="31"/>
        <v>450</v>
      </c>
      <c r="H528" s="216" t="s">
        <v>253</v>
      </c>
      <c r="I528" s="25" t="s">
        <v>832</v>
      </c>
      <c r="J528" s="24"/>
      <c r="K528" s="24"/>
      <c r="L528" s="24"/>
      <c r="M528" s="24"/>
    </row>
    <row r="529" spans="1:13" ht="18.5" thickTop="1">
      <c r="A529" s="232" t="s">
        <v>263</v>
      </c>
      <c r="B529" s="424"/>
      <c r="C529" s="425"/>
      <c r="D529" s="425"/>
      <c r="E529" s="425"/>
      <c r="F529" s="426"/>
      <c r="G529" s="343">
        <f>SUM(G523:G528)</f>
        <v>51557</v>
      </c>
      <c r="H529" s="424"/>
      <c r="I529" s="426"/>
      <c r="J529" s="24"/>
      <c r="K529" s="24"/>
      <c r="L529" s="24"/>
      <c r="M529" s="24"/>
    </row>
    <row r="530" spans="1:13" ht="18.5" thickBot="1"/>
    <row r="531" spans="1:13" ht="18.5" thickBot="1">
      <c r="A531" s="233" t="s">
        <v>833</v>
      </c>
      <c r="B531" s="266"/>
      <c r="C531" s="291"/>
      <c r="D531" s="266"/>
      <c r="E531" s="266"/>
      <c r="F531" s="291"/>
      <c r="G531" s="344">
        <f>SUM(G503,G507,G511,G515,G520,G529)</f>
        <v>1204182</v>
      </c>
      <c r="H531" s="226"/>
      <c r="I531" s="226"/>
    </row>
    <row r="532" spans="1:13" ht="18.5" thickBot="1"/>
    <row r="533" spans="1:13" ht="18.5" thickBot="1">
      <c r="A533" s="233" t="s">
        <v>834</v>
      </c>
      <c r="B533" s="266"/>
      <c r="C533" s="291"/>
      <c r="D533" s="266"/>
      <c r="E533" s="266"/>
      <c r="F533" s="291"/>
      <c r="G533" s="344">
        <f>SUM(G427,G465,G487,G531)</f>
        <v>2923172</v>
      </c>
      <c r="H533" s="226"/>
      <c r="I533" s="226"/>
    </row>
    <row r="535" spans="1:13" ht="18.5" thickBot="1"/>
    <row r="536" spans="1:13" ht="18.5" thickBot="1">
      <c r="A536" s="233" t="s">
        <v>835</v>
      </c>
      <c r="B536" s="266"/>
      <c r="C536" s="291"/>
      <c r="D536" s="266"/>
      <c r="E536" s="266"/>
      <c r="F536" s="291"/>
      <c r="G536" s="344">
        <f>SUM(G34,G59,G122,G147,G203,G225,G321,G383,G533)</f>
        <v>26538007</v>
      </c>
      <c r="H536" s="226"/>
      <c r="I536" s="226"/>
    </row>
  </sheetData>
  <sheetProtection algorithmName="SHA-512" hashValue="S28RX6n/xWSe2kCmwyVwZjNLTKgk9WbNm3K8tTdQt4qfqzCQDiLvV0e1k3havsfm4CbF4c41tl3Z1oGasUzCGg==" saltValue="X3iXgPSEAELRYLqnhBrNTA==" spinCount="100000" sheet="1" objects="1" scenarios="1" selectLockedCells="1" selectUnlockedCells="1"/>
  <mergeCells count="128">
    <mergeCell ref="D39:F39"/>
    <mergeCell ref="H39:I39"/>
    <mergeCell ref="C48:F48"/>
    <mergeCell ref="H48:I48"/>
    <mergeCell ref="C53:F53"/>
    <mergeCell ref="H53:I53"/>
    <mergeCell ref="C57:F57"/>
    <mergeCell ref="H57:I57"/>
    <mergeCell ref="B92:F92"/>
    <mergeCell ref="H92:I92"/>
    <mergeCell ref="B172:F172"/>
    <mergeCell ref="H172:I172"/>
    <mergeCell ref="H179:I179"/>
    <mergeCell ref="B185:F185"/>
    <mergeCell ref="H185:I185"/>
    <mergeCell ref="B96:F96"/>
    <mergeCell ref="H96:I96"/>
    <mergeCell ref="B105:F105"/>
    <mergeCell ref="H105:I105"/>
    <mergeCell ref="B115:F115"/>
    <mergeCell ref="H115:I115"/>
    <mergeCell ref="B120:F120"/>
    <mergeCell ref="H120:I120"/>
    <mergeCell ref="B136:F136"/>
    <mergeCell ref="H136:I136"/>
    <mergeCell ref="B145:F145"/>
    <mergeCell ref="H145:I145"/>
    <mergeCell ref="B189:F189"/>
    <mergeCell ref="H189:I189"/>
    <mergeCell ref="B195:F195"/>
    <mergeCell ref="H195:I195"/>
    <mergeCell ref="B5:F5"/>
    <mergeCell ref="H5:I5"/>
    <mergeCell ref="B166:F166"/>
    <mergeCell ref="H166:I166"/>
    <mergeCell ref="B22:F22"/>
    <mergeCell ref="H22:I22"/>
    <mergeCell ref="B27:F27"/>
    <mergeCell ref="H27:I27"/>
    <mergeCell ref="B32:F32"/>
    <mergeCell ref="H32:I32"/>
    <mergeCell ref="B65:F65"/>
    <mergeCell ref="H65:I65"/>
    <mergeCell ref="B73:F73"/>
    <mergeCell ref="H73:I73"/>
    <mergeCell ref="B77:F77"/>
    <mergeCell ref="H77:I77"/>
    <mergeCell ref="B127:F127"/>
    <mergeCell ref="H127:I127"/>
    <mergeCell ref="B132:F132"/>
    <mergeCell ref="H132:I132"/>
    <mergeCell ref="B219:F219"/>
    <mergeCell ref="H219:I219"/>
    <mergeCell ref="B223:F223"/>
    <mergeCell ref="H223:I223"/>
    <mergeCell ref="B201:F201"/>
    <mergeCell ref="H201:I201"/>
    <mergeCell ref="B210:F210"/>
    <mergeCell ref="H210:I210"/>
    <mergeCell ref="B214:F214"/>
    <mergeCell ref="H214:I214"/>
    <mergeCell ref="B303:F303"/>
    <mergeCell ref="H303:I303"/>
    <mergeCell ref="B319:F319"/>
    <mergeCell ref="H319:I319"/>
    <mergeCell ref="B329:F329"/>
    <mergeCell ref="H329:I329"/>
    <mergeCell ref="B256:F256"/>
    <mergeCell ref="H256:I256"/>
    <mergeCell ref="B269:F269"/>
    <mergeCell ref="H269:I269"/>
    <mergeCell ref="B296:F296"/>
    <mergeCell ref="H296:I296"/>
    <mergeCell ref="B392:F392"/>
    <mergeCell ref="H392:I392"/>
    <mergeCell ref="B366:F366"/>
    <mergeCell ref="H366:I366"/>
    <mergeCell ref="B375:F375"/>
    <mergeCell ref="H375:I375"/>
    <mergeCell ref="B381:F381"/>
    <mergeCell ref="H381:I381"/>
    <mergeCell ref="B334:F334"/>
    <mergeCell ref="H334:I334"/>
    <mergeCell ref="B338:F338"/>
    <mergeCell ref="H338:I338"/>
    <mergeCell ref="B355:F355"/>
    <mergeCell ref="H355:I355"/>
    <mergeCell ref="B454:F454"/>
    <mergeCell ref="H454:I454"/>
    <mergeCell ref="B415:F415"/>
    <mergeCell ref="H415:I415"/>
    <mergeCell ref="B419:F419"/>
    <mergeCell ref="H419:I419"/>
    <mergeCell ref="B425:F425"/>
    <mergeCell ref="H425:I425"/>
    <mergeCell ref="B399:F399"/>
    <mergeCell ref="H399:I399"/>
    <mergeCell ref="B405:F405"/>
    <mergeCell ref="H405:I405"/>
    <mergeCell ref="B411:F411"/>
    <mergeCell ref="H411:I411"/>
    <mergeCell ref="B445:F445"/>
    <mergeCell ref="H445:I445"/>
    <mergeCell ref="B449:F449"/>
    <mergeCell ref="H449:I449"/>
    <mergeCell ref="B529:F529"/>
    <mergeCell ref="H529:I529"/>
    <mergeCell ref="E487:F487"/>
    <mergeCell ref="B503:F503"/>
    <mergeCell ref="H503:I503"/>
    <mergeCell ref="B511:F511"/>
    <mergeCell ref="H511:I511"/>
    <mergeCell ref="B507:F507"/>
    <mergeCell ref="H507:I507"/>
    <mergeCell ref="B515:F515"/>
    <mergeCell ref="H515:I515"/>
    <mergeCell ref="B520:F520"/>
    <mergeCell ref="H520:I520"/>
    <mergeCell ref="B477:F477"/>
    <mergeCell ref="H477:I477"/>
    <mergeCell ref="B481:F481"/>
    <mergeCell ref="H481:I481"/>
    <mergeCell ref="B485:F485"/>
    <mergeCell ref="H485:I485"/>
    <mergeCell ref="B463:F463"/>
    <mergeCell ref="H463:I463"/>
    <mergeCell ref="B472:F472"/>
    <mergeCell ref="H472:I472"/>
  </mergeCells>
  <phoneticPr fontId="1"/>
  <pageMargins left="0" right="0" top="0" bottom="0" header="0" footer="0"/>
  <pageSetup paperSize="9" scale="10" orientation="portrait" horizontalDpi="0" verticalDpi="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EF8AF-9490-0B46-A587-7BDE4ABF0FA5}">
  <dimension ref="A1:A2"/>
  <sheetViews>
    <sheetView workbookViewId="0">
      <selection activeCell="A2" sqref="A2"/>
    </sheetView>
  </sheetViews>
  <sheetFormatPr defaultColWidth="10.5" defaultRowHeight="18"/>
  <cols>
    <col min="6" max="6" width="18.5" bestFit="1" customWidth="1"/>
    <col min="7" max="7" width="41.5" bestFit="1" customWidth="1"/>
    <col min="9" max="9" width="42.1640625" customWidth="1"/>
  </cols>
  <sheetData>
    <row r="1" spans="1:1">
      <c r="A1" s="1" t="s">
        <v>836</v>
      </c>
    </row>
    <row r="2" spans="1:1">
      <c r="A2" t="s">
        <v>837</v>
      </c>
    </row>
  </sheetData>
  <sheetProtection algorithmName="SHA-512" hashValue="QtHaZjUExkUq9BkdJEKnYfdmkgKIprY7sUt8fPElkO+i0S7ZwE0WoItCg6hVKBMJdj8TPB8imtgax5udZIn9Zw==" saltValue="WmnEPYobUQASJVGb/D9hHg==" spinCount="100000" sheet="1" objects="1" scenarios="1" selectLockedCells="1" selectUnlockedCells="1"/>
  <phoneticPr fontId="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F946816FFA87146BE6EDC5DF7A85DF5" ma:contentTypeVersion="20" ma:contentTypeDescription="新しいドキュメントを作成します。" ma:contentTypeScope="" ma:versionID="5298d653bf4914241b20c58dd6aaac08">
  <xsd:schema xmlns:xsd="http://www.w3.org/2001/XMLSchema" xmlns:xs="http://www.w3.org/2001/XMLSchema" xmlns:p="http://schemas.microsoft.com/office/2006/metadata/properties" xmlns:ns2="cebf745d-e51e-41ef-a1f1-27fce0363cfd" xmlns:ns3="741f8599-2caa-4da6-a5b0-7d6ff7a9f30b" targetNamespace="http://schemas.microsoft.com/office/2006/metadata/properties" ma:root="true" ma:fieldsID="ac3cd9cc15d7e6891187b1b046d0166a" ns2:_="" ns3:_="">
    <xsd:import namespace="cebf745d-e51e-41ef-a1f1-27fce0363cfd"/>
    <xsd:import namespace="741f8599-2caa-4da6-a5b0-7d6ff7a9f30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Location"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f745d-e51e-41ef-a1f1-27fce0363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f566ec5-32a6-4ec1-8c14-5dab5ced459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1f8599-2caa-4da6-a5b0-7d6ff7a9f30b"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cb090ee5-1db8-4ebd-a56f-cce81bd03d54}" ma:internalName="TaxCatchAll" ma:showField="CatchAllData" ma:web="741f8599-2caa-4da6-a5b0-7d6ff7a9f3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ebf745d-e51e-41ef-a1f1-27fce0363cfd">
      <Terms xmlns="http://schemas.microsoft.com/office/infopath/2007/PartnerControls"/>
    </lcf76f155ced4ddcb4097134ff3c332f>
    <TaxCatchAll xmlns="741f8599-2caa-4da6-a5b0-7d6ff7a9f3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91BBB3-0553-4EB0-97A3-DE07B6D06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bf745d-e51e-41ef-a1f1-27fce0363cfd"/>
    <ds:schemaRef ds:uri="741f8599-2caa-4da6-a5b0-7d6ff7a9f3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27ADCA-242F-41C6-A0F5-2F54CC4E3127}">
  <ds:schemaRefs>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purl.org/dc/dcmitype/"/>
    <ds:schemaRef ds:uri="14fabc39-c6fa-4cfb-b7c8-318f350e403d"/>
    <ds:schemaRef ds:uri="55690817-52ab-4169-94b5-e1502235145c"/>
    <ds:schemaRef ds:uri="cebf745d-e51e-41ef-a1f1-27fce0363cfd"/>
    <ds:schemaRef ds:uri="741f8599-2caa-4da6-a5b0-7d6ff7a9f30b"/>
  </ds:schemaRefs>
</ds:datastoreItem>
</file>

<file path=customXml/itemProps3.xml><?xml version="1.0" encoding="utf-8"?>
<ds:datastoreItem xmlns:ds="http://schemas.openxmlformats.org/officeDocument/2006/customXml" ds:itemID="{A7BFB673-68C7-484C-91C4-F39096AAE5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目次</vt:lpstr>
      <vt:lpstr>1.一次予算クロス集計</vt:lpstr>
      <vt:lpstr>2. 前年度決算クロス集計</vt:lpstr>
      <vt:lpstr>3. 前年度決算との比較</vt:lpstr>
      <vt:lpstr>4. 一次予算詳細収入の部</vt:lpstr>
      <vt:lpstr>5. 一次予算詳細支出の部</vt:lpstr>
      <vt:lpstr>6.雨天時変更</vt:lpstr>
    </vt:vector>
  </TitlesOfParts>
  <Manager/>
  <Company>筑波大学学園祭実行委員会</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一次予算案</dc:title>
  <dc:subject/>
  <dc:creator>優羽 小川</dc:creator>
  <cp:keywords/>
  <dc:description/>
  <cp:lastModifiedBy>関　智亮</cp:lastModifiedBy>
  <cp:revision/>
  <dcterms:created xsi:type="dcterms:W3CDTF">2026-04-30T04:37:26Z</dcterms:created>
  <dcterms:modified xsi:type="dcterms:W3CDTF">2026-06-24T07:59:18Z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0x0101008F946816FFA87146BE6EDC5DF7A85DF5</vt:lpwstr>
  </property>
  <property fmtid="{D5CDD505-2E9C-101B-9397-08002B2CF9AE}" pid="3" name="MediaServiceImageTags">
    <vt:lpwstr/>
  </property>
</Properties>
</file>